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VÝKRESY_19\Lanškroun_kotelna_U Papíren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D.1.4.2 - PLYNOVÁ ZAŘÍZENÍ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'D.1.4.2 - PLYNOVÁ ZAŘÍZENÍ'!$C$81:$K$125</definedName>
    <definedName name="_xlnm.Print_Area" localSheetId="1">'D.1.4.2 - PLYNOVÁ ZAŘÍZENÍ'!$C$4:$J$39,'D.1.4.2 - PLYNOVÁ ZAŘÍZENÍ'!$C$45:$J$63,'D.1.4.2 - PLYNOVÁ ZAŘÍZENÍ'!$C$69:$K$125</definedName>
    <definedName name="_xlnm.Print_Titles" localSheetId="1">'D.1.4.2 - PLYNOVÁ ZAŘÍZENÍ'!$81:$81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72"/>
  <c i="1" r="L50"/>
  <c r="AM50"/>
  <c r="AM49"/>
  <c r="L49"/>
  <c r="AM47"/>
  <c r="L47"/>
  <c r="L45"/>
  <c r="L44"/>
  <c i="2" r="BK125"/>
  <c r="J125"/>
  <c r="BK124"/>
  <c r="J124"/>
  <c r="BK123"/>
  <c r="J123"/>
  <c r="BK121"/>
  <c r="J121"/>
  <c r="BK120"/>
  <c r="J120"/>
  <c r="BK119"/>
  <c r="BK118"/>
  <c r="BK116"/>
  <c r="J115"/>
  <c r="BK114"/>
  <c r="BK112"/>
  <c r="BK111"/>
  <c r="BK109"/>
  <c r="J108"/>
  <c r="BK107"/>
  <c r="BK105"/>
  <c r="J101"/>
  <c r="J100"/>
  <c r="BK93"/>
  <c r="J91"/>
  <c r="BK90"/>
  <c r="BK88"/>
  <c r="J87"/>
  <c r="J86"/>
  <c r="J119"/>
  <c r="J117"/>
  <c r="J116"/>
  <c r="BK113"/>
  <c r="J112"/>
  <c r="J111"/>
  <c r="BK110"/>
  <c r="J109"/>
  <c r="J107"/>
  <c r="BK106"/>
  <c r="J104"/>
  <c r="J103"/>
  <c r="J102"/>
  <c r="BK101"/>
  <c r="BK100"/>
  <c r="BK99"/>
  <c r="J98"/>
  <c r="BK97"/>
  <c r="BK96"/>
  <c r="J95"/>
  <c r="BK94"/>
  <c r="J93"/>
  <c r="J92"/>
  <c r="BK89"/>
  <c r="BK87"/>
  <c r="J85"/>
  <c r="J118"/>
  <c r="BK117"/>
  <c r="BK115"/>
  <c r="J114"/>
  <c r="J113"/>
  <c r="J110"/>
  <c r="BK108"/>
  <c r="J106"/>
  <c r="J105"/>
  <c r="BK104"/>
  <c r="BK103"/>
  <c r="BK102"/>
  <c r="J99"/>
  <c r="BK98"/>
  <c r="J97"/>
  <c r="J96"/>
  <c r="BK95"/>
  <c r="J94"/>
  <c r="BK92"/>
  <c r="BK91"/>
  <c r="J90"/>
  <c r="J89"/>
  <c r="J88"/>
  <c r="BK86"/>
  <c r="BK85"/>
  <c i="1" r="AS54"/>
  <c i="2" l="1" r="BK84"/>
  <c r="J84"/>
  <c r="J61"/>
  <c r="P84"/>
  <c r="R84"/>
  <c r="R83"/>
  <c r="R82"/>
  <c r="T84"/>
  <c r="T83"/>
  <c r="T82"/>
  <c r="BK122"/>
  <c r="J122"/>
  <c r="J62"/>
  <c r="P122"/>
  <c r="R122"/>
  <c r="T122"/>
  <c r="E48"/>
  <c r="BE85"/>
  <c r="BE86"/>
  <c r="BE89"/>
  <c r="BE90"/>
  <c r="BE94"/>
  <c r="BE97"/>
  <c r="BE98"/>
  <c r="BE99"/>
  <c r="BE100"/>
  <c r="BE102"/>
  <c r="BE103"/>
  <c r="BE104"/>
  <c r="BE107"/>
  <c r="BE108"/>
  <c r="BE118"/>
  <c r="J52"/>
  <c r="J55"/>
  <c r="BE88"/>
  <c r="BE92"/>
  <c r="BE93"/>
  <c r="BE96"/>
  <c r="BE101"/>
  <c r="BE105"/>
  <c r="BE109"/>
  <c r="BE111"/>
  <c r="BE116"/>
  <c r="BE120"/>
  <c r="F55"/>
  <c r="BE87"/>
  <c r="BE91"/>
  <c r="BE95"/>
  <c r="BE106"/>
  <c r="BE110"/>
  <c r="BE112"/>
  <c r="BE113"/>
  <c r="BE114"/>
  <c r="BE115"/>
  <c r="BE117"/>
  <c r="BE119"/>
  <c r="BE121"/>
  <c r="BE123"/>
  <c r="BE124"/>
  <c r="BE125"/>
  <c r="J34"/>
  <c i="1" r="AW55"/>
  <c i="2" r="F36"/>
  <c i="1" r="BC55"/>
  <c r="BC54"/>
  <c r="AY54"/>
  <c i="2" r="F37"/>
  <c i="1" r="BD55"/>
  <c r="BD54"/>
  <c r="W33"/>
  <c i="2" r="F34"/>
  <c i="1" r="BA55"/>
  <c r="BA54"/>
  <c r="W30"/>
  <c i="2" r="F35"/>
  <c i="1" r="BB55"/>
  <c r="BB54"/>
  <c r="W31"/>
  <c i="2" l="1" r="P83"/>
  <c r="P82"/>
  <c i="1" r="AU55"/>
  <c i="2" r="BK83"/>
  <c r="J83"/>
  <c r="J60"/>
  <c i="1" r="AU54"/>
  <c r="AX54"/>
  <c r="W32"/>
  <c r="AW54"/>
  <c r="AK30"/>
  <c i="2" r="F33"/>
  <c i="1" r="AZ55"/>
  <c r="AZ54"/>
  <c r="AV54"/>
  <c r="AK29"/>
  <c i="2" r="J33"/>
  <c i="1" r="AV55"/>
  <c r="AT55"/>
  <c i="2" l="1" r="BK82"/>
  <c r="J82"/>
  <c i="1" r="AT54"/>
  <c r="W29"/>
  <c i="2" r="J30"/>
  <c i="1" r="AG55"/>
  <c r="AG54"/>
  <c r="AK26"/>
  <c r="AK35"/>
  <c l="1" r="AN55"/>
  <c r="AN54"/>
  <c i="2" r="J39"/>
  <c r="J5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<sst xmlns="http://schemas.openxmlformats.org/spreadsheetml/2006/main">
  <si>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</si>
  <si>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</si>
  <si>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</si>
  <si>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</si>
  <si>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</si>
  <si>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{576dcb8e-762c-4f92-849e-4a011a141432}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</si>
  <si>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</si>
  <si>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</si>
  <si>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</si>
  <si>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</si>
  <si>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</si>
  <si>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</si>
  <si>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</si>
  <si>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</si>
  <si>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</si>
  <si>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</si>
  <si>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</si>
  <si>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</si>
  <si>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PLYNOVÉ TEPLOVODNÍ KOTELNY</t>
  </si>
  <si>
    <t>KSO:</t>
  </si>
  <si>
    <t>CC-CZ:</t>
  </si>
  <si>
    <t>Místo:</t>
  </si>
  <si>
    <t>ulice Vančurova, Lanškroun</t>
  </si>
  <si>
    <t>Datum:</t>
  </si>
  <si>
    <t>4. 6. 2020</t>
  </si>
  <si>
    <t>Zadavatel:</t>
  </si>
  <si>
    <t>IČ:</t>
  </si>
  <si>
    <t>259530360100</t>
  </si>
  <si>
    <t>Městský bytový podnik Lanškroun, s. r. o.</t>
  </si>
  <si>
    <t>DIČ:</t>
  </si>
  <si>
    <t>CZ25953036</t>
  </si>
  <si>
    <t>Uchazeč:</t>
  </si>
  <si>
    <t>Vyplň údaj</t>
  </si>
  <si>
    <t>Projektant:</t>
  </si>
  <si>
    <t>60145277</t>
  </si>
  <si>
    <t>Jiří Kamenický, Na Špici 211, Dlouhá Třebová</t>
  </si>
  <si>
    <t>CZ6912163676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</si>
  <si>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</si>
  <si>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</si>
  <si>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</si>
  <si>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</si>
  <si>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</si>
  <si>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</si>
  <si>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</si>
  <si>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</si>
  <si>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</si>
  <si>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</si>
  <si>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</si>
  <si>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</si>
  <si>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</si>
  <si>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</si>
  <si>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</si>
  <si>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</si>
  <si>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</si>
  <si>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</si>
  <si>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</si>
  <si>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</si>
  <si>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</si>
  <si>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</si>
  <si>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</si>
  <si>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</si>
  <si>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</si>
  <si>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</si>
  <si>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</si>
  <si>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</si>
  <si>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</si>
  <si>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</si>
  <si>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</si>
  <si>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</si>
  <si>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</si>
  <si>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</si>
  <si>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</si>
  <si>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</si>
  <si>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</si>
  <si>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</si>
  <si>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</si>
  <si>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</si>
  <si>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</si>
  <si>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</si>
  <si>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</si>
  <si>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</si>
  <si>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D.1.4.2</t>
  </si>
  <si>
    <t>PLYNOVÁ ZAŘÍZENÍ</t>
  </si>
  <si>
    <t>STA</t>
  </si>
  <si>
    <t>1</t>
  </si>
  <si>
    <t>{ab677e25-898b-4f4a-a1d7-c228871a2465}</t>
  </si>
  <si>
    <t>2</t>
  </si>
  <si>
    <t>KRYCÍ LIST SOUPISU PRACÍ</t>
  </si>
  <si>
    <t>Objekt:</t>
  </si>
  <si>
    <t>D.1.4.2 - PLYNOVÁ ZAŘÍZENÍ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</si>
  <si>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</si>
  <si>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</si>
  <si>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</si>
  <si>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</si>
  <si>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</si>
  <si>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723 - Zdravotechnika - vnitřní plynovod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</si>
  <si>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</si>
  <si>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</si>
  <si>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</si>
  <si>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</si>
  <si>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</si>
  <si>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</si>
  <si>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</si>
  <si>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</si>
  <si>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</si>
  <si>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</si>
  <si>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</si>
  <si>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</si>
  <si>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</si>
  <si>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</si>
  <si>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</si>
  <si>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</si>
  <si>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</si>
  <si>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</si>
  <si>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</si>
  <si>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K</t>
  </si>
  <si>
    <t>723111202</t>
  </si>
  <si>
    <t>Potrubí z ocelových trubek závitových černých spojovaných svařováním, bezešvých běžných DN 15</t>
  </si>
  <si>
    <t>m</t>
  </si>
  <si>
    <t>CS ÚRS 2020 01</t>
  </si>
  <si>
    <t>16</t>
  </si>
  <si>
    <t>-1524774923</t>
  </si>
  <si>
    <t>723111203</t>
  </si>
  <si>
    <t>Potrubí z ocelových trubek závitových černých spojovaných svařováním, bezešvých běžných DN 20</t>
  </si>
  <si>
    <t>883007908</t>
  </si>
  <si>
    <t>3</t>
  </si>
  <si>
    <t>723120804</t>
  </si>
  <si>
    <t>Demontáž potrubí svařovaného z ocelových trubek závitových do DN 25</t>
  </si>
  <si>
    <t>-1763346858</t>
  </si>
  <si>
    <t>4</t>
  </si>
  <si>
    <t>723120805</t>
  </si>
  <si>
    <t>Demontáž potrubí svařovaného z ocelových trubek závitových přes 25 do DN 50</t>
  </si>
  <si>
    <t>227068147</t>
  </si>
  <si>
    <t>5</t>
  </si>
  <si>
    <t>723150804</t>
  </si>
  <si>
    <t>Demontáž potrubí svařovaného z ocelových trubek hladkých přes 76 do Ø 108</t>
  </si>
  <si>
    <t>-289765947</t>
  </si>
  <si>
    <t>6</t>
  </si>
  <si>
    <t>723150312</t>
  </si>
  <si>
    <t>Potrubí z ocelových trubek hladkých černých spojovaných svařováním tvářených za tepla Ø 57/3,2</t>
  </si>
  <si>
    <t>-1647171041</t>
  </si>
  <si>
    <t>7</t>
  </si>
  <si>
    <t>723150315</t>
  </si>
  <si>
    <t>Potrubí z ocelových trubek hladkých černých spojovaných svařováním tvářených za tepla Ø 108/4</t>
  </si>
  <si>
    <t>-1438858409</t>
  </si>
  <si>
    <t>8</t>
  </si>
  <si>
    <t>723150355</t>
  </si>
  <si>
    <t>Potrubí z ocelových trubek hladkých redukce - zhotovení kováním přes 2 DN DN 100/50</t>
  </si>
  <si>
    <t>kus</t>
  </si>
  <si>
    <t>32247099</t>
  </si>
  <si>
    <t>9</t>
  </si>
  <si>
    <t>723190207</t>
  </si>
  <si>
    <t>Přípojky plynovodní ke strojům a zařízením z trubek ocelových závitových černých spojovaných na závit, bezešvých, běžných DN 50</t>
  </si>
  <si>
    <t>soubor</t>
  </si>
  <si>
    <t>1102969284</t>
  </si>
  <si>
    <t>10</t>
  </si>
  <si>
    <t>723213212</t>
  </si>
  <si>
    <t>Armatury přírubové kulové kohouty PN 16 do 200°C uzavírací těleso uhlíková ocel (K 85 111 516) DN 50</t>
  </si>
  <si>
    <t>-1429198013</t>
  </si>
  <si>
    <t>11</t>
  </si>
  <si>
    <t>723213215</t>
  </si>
  <si>
    <t>Armatury přírubové kulové kohouty PN 16 do 200°C uzavírací těleso uhlíková ocel (K 85 111 516) DN 100</t>
  </si>
  <si>
    <t>1591629779</t>
  </si>
  <si>
    <t>12</t>
  </si>
  <si>
    <t>723219102</t>
  </si>
  <si>
    <t>Armatury přírubové montáž armatur přírubových ostatních typů DN 50</t>
  </si>
  <si>
    <t>-1183550901</t>
  </si>
  <si>
    <t>13</t>
  </si>
  <si>
    <t>723230802</t>
  </si>
  <si>
    <t>Demontáž středotlakých regulátorů tlaku plynu regulační řada dvojitá</t>
  </si>
  <si>
    <t>-1105827963</t>
  </si>
  <si>
    <t>14</t>
  </si>
  <si>
    <t>723231162</t>
  </si>
  <si>
    <t>Armatury se dvěma závity kohouty kulové PN 42 do 185°C plnoprůtokové vnitřní závit těžká řada G 1/2</t>
  </si>
  <si>
    <t>759243010</t>
  </si>
  <si>
    <t>723231163</t>
  </si>
  <si>
    <t>Armatury se dvěma závity kohouty kulové PN 42 do 185°C plnoprůtokové vnitřní závit těžká řada G 3/4</t>
  </si>
  <si>
    <t>223413776</t>
  </si>
  <si>
    <t>723239101</t>
  </si>
  <si>
    <t>Armatury se dvěma závity montáž armatur se dvěma závity ostatních typů do G 1/2</t>
  </si>
  <si>
    <t>396851465</t>
  </si>
  <si>
    <t>17</t>
  </si>
  <si>
    <t>M</t>
  </si>
  <si>
    <t>319444040</t>
  </si>
  <si>
    <t>zátka s vnějším závitem č.290 DN 1/2" zinkovaná</t>
  </si>
  <si>
    <t>CS ÚRS 2017 01</t>
  </si>
  <si>
    <t>32</t>
  </si>
  <si>
    <t>-911123241</t>
  </si>
  <si>
    <t>18</t>
  </si>
  <si>
    <t>319444xxx</t>
  </si>
  <si>
    <t>Násadec K916 1/2"</t>
  </si>
  <si>
    <t>-1716644595</t>
  </si>
  <si>
    <t>19</t>
  </si>
  <si>
    <t>723xxx01.1</t>
  </si>
  <si>
    <t>REGULÁTOR TLAKU PLYNU - regulátor (např. REGAL 3 VSX2) s výstupním tlakem stavitelným v rozsahu 40 až 90mbar (4 až 9kPa) s průtokem do 600m3/h, vstupní tlak 300 kPa</t>
  </si>
  <si>
    <t>-1533882121</t>
  </si>
  <si>
    <t>20</t>
  </si>
  <si>
    <t>723xxx01.2</t>
  </si>
  <si>
    <t>REGULÁTOR TLAKU PLYNU - stabilizační regulátor (např. FRS 5050), DN 50 o jednotkovém průtoku cca 150m3/h</t>
  </si>
  <si>
    <t>-1804791403</t>
  </si>
  <si>
    <t>723239106</t>
  </si>
  <si>
    <t>Armatury se dvěma závity montáž armatur se dvěma závity ostatních typů G 2</t>
  </si>
  <si>
    <t>420738971</t>
  </si>
  <si>
    <t>22</t>
  </si>
  <si>
    <t>723xxx02</t>
  </si>
  <si>
    <t xml:space="preserve">Bezpečnostní havarijní rychlouzávěr DN 50 bez napětí uzavřený pracovní přetlak SVT 50 – 500 kPa, C – výbušné II2G/D EEx m llT3 prostředí (až Zóna 1), PN16 - připojení přírubové, např BAP DN 50-SVT-C-PN16-solo-L, 230V 50Hz_x000d_
</t>
  </si>
  <si>
    <t>2083389366</t>
  </si>
  <si>
    <t>23</t>
  </si>
  <si>
    <t>723xxx03</t>
  </si>
  <si>
    <t>Filtr DN 50, filtrace 5 mikronů - nerezová mřížka, max. přetlak 600 kPa, PN16 - připojení přírubové</t>
  </si>
  <si>
    <t>31315594</t>
  </si>
  <si>
    <t>24</t>
  </si>
  <si>
    <t>723xxx04</t>
  </si>
  <si>
    <t>Ochoz se solenoidem do výbušného II2G/D EEx m llT3 prostředí DN 50 k bezpečnostnímu uzávěru</t>
  </si>
  <si>
    <t>2107813374</t>
  </si>
  <si>
    <t>25</t>
  </si>
  <si>
    <t>723xxx05</t>
  </si>
  <si>
    <t>Bezpřírubová zpětná klpaka pro přetlak 300 kPa DN 50</t>
  </si>
  <si>
    <t>-301628956</t>
  </si>
  <si>
    <t>26</t>
  </si>
  <si>
    <t>723260817</t>
  </si>
  <si>
    <t>Demontáž plynoměrů maximální průtok Q (m3/hod) do 160 m3/h</t>
  </si>
  <si>
    <t>2065608262</t>
  </si>
  <si>
    <t>27</t>
  </si>
  <si>
    <t>723261916</t>
  </si>
  <si>
    <t>Montáž plynoměrů při rekonstrukci plynoinstalací s odvzdušněním a odzkoušením maximální průtok Q (m3/h) 100 m3/h</t>
  </si>
  <si>
    <t>-655228812</t>
  </si>
  <si>
    <t>28</t>
  </si>
  <si>
    <t>723xxx07</t>
  </si>
  <si>
    <t>manometrr plynový D 160 se spodním přípojem rozsah 0-6 KPa včetně přípojky a kohoutu a montáže</t>
  </si>
  <si>
    <t>-1809554917</t>
  </si>
  <si>
    <t>29</t>
  </si>
  <si>
    <t>723xxx08</t>
  </si>
  <si>
    <t>manometrr plynový D 160 se spodním přípojem rozsah 0-25 KPa včetně přípojky a kohoutu a montáže</t>
  </si>
  <si>
    <t>-1459311065</t>
  </si>
  <si>
    <t>30</t>
  </si>
  <si>
    <t>723xxx09</t>
  </si>
  <si>
    <t>manometrr plynový D 160 se spodním přípojem rozsah 0-400 KPa včetně přípojky a kohoutu a montáže</t>
  </si>
  <si>
    <t>-1268213127</t>
  </si>
  <si>
    <t>31</t>
  </si>
  <si>
    <t>723xxx10</t>
  </si>
  <si>
    <t>manometrr plynový D 160 se spodním přípojem rozsah 0-1 MPa včetně přípojky a kohoutu a montáže</t>
  </si>
  <si>
    <t>-1595657219</t>
  </si>
  <si>
    <t>723xxx11</t>
  </si>
  <si>
    <t>Návarek s vniřním závitem M20x1,5</t>
  </si>
  <si>
    <t>1538816908</t>
  </si>
  <si>
    <t>33</t>
  </si>
  <si>
    <t>723xxx12</t>
  </si>
  <si>
    <t>Mezikus přírubový do potrubí (dočasný před osazením plynoměru) DN 50, PN16, L=171 mm</t>
  </si>
  <si>
    <t>1896227417</t>
  </si>
  <si>
    <t>34</t>
  </si>
  <si>
    <t>723xxx15</t>
  </si>
  <si>
    <t>Demontáž armatur přírubových se dvěma přírubami do DN 80</t>
  </si>
  <si>
    <t>902501901</t>
  </si>
  <si>
    <t>35</t>
  </si>
  <si>
    <t>723xxx16</t>
  </si>
  <si>
    <t>Demontáž armatur přírubových se dvěma přírubami DN 100</t>
  </si>
  <si>
    <t>-1853431664</t>
  </si>
  <si>
    <t>36</t>
  </si>
  <si>
    <t>733xxx20</t>
  </si>
  <si>
    <t>Tlaková zkouška a revize potrubí plynu</t>
  </si>
  <si>
    <t>-411703518</t>
  </si>
  <si>
    <t>37</t>
  </si>
  <si>
    <t>998723202</t>
  </si>
  <si>
    <t>Přesun hmot pro vnitřní plynovod stanovený procentní sazbou (%) z ceny vodorovná dopravní vzdálenost do 50 m v objektech výšky přes 6 do 12 m</t>
  </si>
  <si>
    <t>%</t>
  </si>
  <si>
    <t>-745588980</t>
  </si>
  <si>
    <t>783</t>
  </si>
  <si>
    <t>Dokončovací práce - nátěry</t>
  </si>
  <si>
    <t>38</t>
  </si>
  <si>
    <t>783617613</t>
  </si>
  <si>
    <t>Krycí nátěr (email) armatur a kovových potrubí potrubí do DN 50 mm dvojnásobný syntetický samozákladující</t>
  </si>
  <si>
    <t>-1344430013</t>
  </si>
  <si>
    <t>39</t>
  </si>
  <si>
    <t>783617623</t>
  </si>
  <si>
    <t>Krycí nátěr (email) armatur a kovových potrubí potrubí přes DN 50 do DN 100 mm jednonásobný syntetický samozákladující</t>
  </si>
  <si>
    <t>1993818572</t>
  </si>
  <si>
    <t>40</t>
  </si>
  <si>
    <t>783617663</t>
  </si>
  <si>
    <t>Krycí nátěr (email) armatur a kovových potrubí potrubí přes DN 150 do DN 200 mm jednonásobný syntetický samozákladující</t>
  </si>
  <si>
    <t>1844676216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</si>
</sst>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167" fontId="18" fillId="3" borderId="22" xfId="0" applyNumberFormat="1" applyFont="1" applyFill="1" applyBorder="1" applyAlignment="1" applyProtection="1">
      <alignment vertical="center"/>
      <protection locked="0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4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8"/>
      <c r="D4" s="19" t="s">
        <v>10</v>
      </c>
      <c r="AR4" s="18"/>
      <c r="AS4" s="20" t="s">
        <v>11</v>
      </c>
      <c r="BE4" s="21" t="s">
        <v>12</v>
      </c>
      <c r="BS4" s="15" t="s">
        <v>13</v>
      </c>
    </row>
    <row r="5" s="1" customFormat="1" ht="12" customHeight="1">
      <c r="B5" s="18"/>
      <c r="D5" s="22" t="s">
        <v>14</v>
      </c>
      <c r="K5" s="23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16</v>
      </c>
      <c r="BS5" s="15" t="s">
        <v>7</v>
      </c>
    </row>
    <row r="6" s="1" customFormat="1" ht="36.96" customHeight="1">
      <c r="B6" s="18"/>
      <c r="D6" s="25" t="s">
        <v>17</v>
      </c>
      <c r="K6" s="26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7</v>
      </c>
    </row>
    <row r="7" s="1" customFormat="1" ht="12" customHeight="1">
      <c r="B7" s="18"/>
      <c r="D7" s="28" t="s">
        <v>19</v>
      </c>
      <c r="K7" s="23" t="s">
        <v>3</v>
      </c>
      <c r="AK7" s="28" t="s">
        <v>20</v>
      </c>
      <c r="AN7" s="23" t="s">
        <v>3</v>
      </c>
      <c r="AR7" s="18"/>
      <c r="BE7" s="27"/>
      <c r="BS7" s="15" t="s">
        <v>7</v>
      </c>
    </row>
    <row r="8" s="1" customFormat="1" ht="12" customHeight="1">
      <c r="B8" s="18"/>
      <c r="D8" s="28" t="s">
        <v>21</v>
      </c>
      <c r="K8" s="23" t="s">
        <v>22</v>
      </c>
      <c r="AK8" s="28" t="s">
        <v>23</v>
      </c>
      <c r="AN8" s="29" t="s">
        <v>24</v>
      </c>
      <c r="AR8" s="18"/>
      <c r="BE8" s="27"/>
      <c r="BS8" s="15" t="s">
        <v>7</v>
      </c>
    </row>
    <row r="9" s="1" customFormat="1" ht="14.4" customHeight="1">
      <c r="B9" s="18"/>
      <c r="AR9" s="18"/>
      <c r="BE9" s="27"/>
      <c r="BS9" s="15" t="s">
        <v>7</v>
      </c>
    </row>
    <row r="10" s="1" customFormat="1" ht="12" customHeight="1">
      <c r="B10" s="18"/>
      <c r="D10" s="28" t="s">
        <v>25</v>
      </c>
      <c r="AK10" s="28" t="s">
        <v>26</v>
      </c>
      <c r="AN10" s="23" t="s">
        <v>27</v>
      </c>
      <c r="AR10" s="18"/>
      <c r="BE10" s="27"/>
      <c r="BS10" s="15" t="s">
        <v>7</v>
      </c>
    </row>
    <row r="11" s="1" customFormat="1" ht="18.48" customHeight="1">
      <c r="B11" s="18"/>
      <c r="E11" s="23" t="s">
        <v>28</v>
      </c>
      <c r="AK11" s="28" t="s">
        <v>29</v>
      </c>
      <c r="AN11" s="23" t="s">
        <v>30</v>
      </c>
      <c r="AR11" s="18"/>
      <c r="BE11" s="27"/>
      <c r="BS11" s="15" t="s">
        <v>7</v>
      </c>
    </row>
    <row r="12" s="1" customFormat="1" ht="6.96" customHeight="1">
      <c r="B12" s="18"/>
      <c r="AR12" s="18"/>
      <c r="BE12" s="27"/>
      <c r="BS12" s="15" t="s">
        <v>7</v>
      </c>
    </row>
    <row r="13" s="1" customFormat="1" ht="12" customHeight="1">
      <c r="B13" s="18"/>
      <c r="D13" s="28" t="s">
        <v>31</v>
      </c>
      <c r="AK13" s="28" t="s">
        <v>26</v>
      </c>
      <c r="AN13" s="30" t="s">
        <v>32</v>
      </c>
      <c r="AR13" s="18"/>
      <c r="BE13" s="27"/>
      <c r="BS13" s="15" t="s">
        <v>7</v>
      </c>
    </row>
    <row r="14">
      <c r="B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N14" s="30" t="s">
        <v>32</v>
      </c>
      <c r="AR14" s="18"/>
      <c r="BE14" s="27"/>
      <c r="BS14" s="15" t="s">
        <v>7</v>
      </c>
    </row>
    <row r="15" s="1" customFormat="1" ht="6.96" customHeight="1">
      <c r="B15" s="18"/>
      <c r="AR15" s="18"/>
      <c r="BE15" s="27"/>
      <c r="BS15" s="15" t="s">
        <v>4</v>
      </c>
    </row>
    <row r="16" s="1" customFormat="1" ht="12" customHeight="1">
      <c r="B16" s="18"/>
      <c r="D16" s="28" t="s">
        <v>33</v>
      </c>
      <c r="AK16" s="28" t="s">
        <v>26</v>
      </c>
      <c r="AN16" s="23" t="s">
        <v>34</v>
      </c>
      <c r="AR16" s="18"/>
      <c r="BE16" s="27"/>
      <c r="BS16" s="15" t="s">
        <v>4</v>
      </c>
    </row>
    <row r="17" s="1" customFormat="1" ht="18.48" customHeight="1">
      <c r="B17" s="18"/>
      <c r="E17" s="23" t="s">
        <v>35</v>
      </c>
      <c r="AK17" s="28" t="s">
        <v>29</v>
      </c>
      <c r="AN17" s="23" t="s">
        <v>36</v>
      </c>
      <c r="AR17" s="18"/>
      <c r="BE17" s="27"/>
      <c r="BS17" s="15" t="s">
        <v>37</v>
      </c>
    </row>
    <row r="18" s="1" customFormat="1" ht="6.96" customHeight="1">
      <c r="B18" s="18"/>
      <c r="AR18" s="18"/>
      <c r="BE18" s="27"/>
      <c r="BS18" s="15" t="s">
        <v>7</v>
      </c>
    </row>
    <row r="19" s="1" customFormat="1" ht="12" customHeight="1">
      <c r="B19" s="18"/>
      <c r="D19" s="28" t="s">
        <v>38</v>
      </c>
      <c r="AK19" s="28" t="s">
        <v>26</v>
      </c>
      <c r="AN19" s="23" t="s">
        <v>3</v>
      </c>
      <c r="AR19" s="18"/>
      <c r="BE19" s="27"/>
      <c r="BS19" s="15" t="s">
        <v>7</v>
      </c>
    </row>
    <row r="20" s="1" customFormat="1" ht="18.48" customHeight="1">
      <c r="B20" s="18"/>
      <c r="E20" s="23" t="s">
        <v>39</v>
      </c>
      <c r="AK20" s="28" t="s">
        <v>29</v>
      </c>
      <c r="AN20" s="23" t="s">
        <v>3</v>
      </c>
      <c r="AR20" s="18"/>
      <c r="BE20" s="27"/>
      <c r="BS20" s="15" t="s">
        <v>4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40</v>
      </c>
      <c r="AR22" s="18"/>
      <c r="BE22" s="27"/>
    </row>
    <row r="23" s="1" customFormat="1" ht="47.25" customHeight="1">
      <c r="B23" s="18"/>
      <c r="E23" s="32" t="s">
        <v>41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43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44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45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46</v>
      </c>
      <c r="E29" s="3"/>
      <c r="F29" s="28" t="s">
        <v>47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ROUND(AV54,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48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ROUND(AW54,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49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50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51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="2" customFormat="1" ht="25.92" customHeight="1">
      <c r="A35" s="34"/>
      <c r="B35" s="35"/>
      <c r="C35" s="44"/>
      <c r="D35" s="45" t="s">
        <v>52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53</v>
      </c>
      <c r="U35" s="46"/>
      <c r="V35" s="46"/>
      <c r="W35" s="46"/>
      <c r="X35" s="48" t="s">
        <v>54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6.96" customHeight="1">
      <c r="A37" s="34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35"/>
      <c r="BE37" s="34"/>
    </row>
    <row r="41" s="2" customFormat="1" ht="6.96" customHeight="1">
      <c r="A41" s="34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35"/>
      <c r="BE41" s="34"/>
    </row>
    <row r="42" s="2" customFormat="1" ht="24.96" customHeight="1">
      <c r="A42" s="34"/>
      <c r="B42" s="35"/>
      <c r="C42" s="19" t="s">
        <v>55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="2" customFormat="1" ht="6.96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="4" customFormat="1" ht="12" customHeight="1">
      <c r="A44" s="4"/>
      <c r="B44" s="55"/>
      <c r="C44" s="28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20014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5"/>
      <c r="BE44" s="4"/>
    </row>
    <row r="45" s="5" customFormat="1" ht="36.96" customHeight="1">
      <c r="A45" s="5"/>
      <c r="B45" s="56"/>
      <c r="C45" s="57" t="s">
        <v>17</v>
      </c>
      <c r="D45" s="5"/>
      <c r="E45" s="5"/>
      <c r="F45" s="5"/>
      <c r="G45" s="5"/>
      <c r="H45" s="5"/>
      <c r="I45" s="5"/>
      <c r="J45" s="5"/>
      <c r="K45" s="5"/>
      <c r="L45" s="58" t="str">
        <f>K6</f>
        <v>MODERNIZACE PLYNOVÉ TEPLOVODNÍ KOTELNY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6"/>
      <c r="BE45" s="5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="2" customFormat="1" ht="12" customHeight="1">
      <c r="A47" s="34"/>
      <c r="B47" s="35"/>
      <c r="C47" s="28" t="s">
        <v>21</v>
      </c>
      <c r="D47" s="34"/>
      <c r="E47" s="34"/>
      <c r="F47" s="34"/>
      <c r="G47" s="34"/>
      <c r="H47" s="34"/>
      <c r="I47" s="34"/>
      <c r="J47" s="34"/>
      <c r="K47" s="34"/>
      <c r="L47" s="59" t="str">
        <f>IF(K8="","",K8)</f>
        <v>ulice Vančurova, Lanškroun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23</v>
      </c>
      <c r="AJ47" s="34"/>
      <c r="AK47" s="34"/>
      <c r="AL47" s="34"/>
      <c r="AM47" s="60" t="str">
        <f>IF(AN8= "","",AN8)</f>
        <v>4. 6. 2020</v>
      </c>
      <c r="AN47" s="60"/>
      <c r="AO47" s="34"/>
      <c r="AP47" s="34"/>
      <c r="AQ47" s="34"/>
      <c r="AR47" s="35"/>
      <c r="BE47" s="34"/>
    </row>
    <row r="48" s="2" customFormat="1" ht="6.96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="2" customFormat="1" ht="25.65" customHeight="1">
      <c r="A49" s="34"/>
      <c r="B49" s="35"/>
      <c r="C49" s="28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>Městský bytový podnik Lanškroun, s. r. o.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33</v>
      </c>
      <c r="AJ49" s="34"/>
      <c r="AK49" s="34"/>
      <c r="AL49" s="34"/>
      <c r="AM49" s="61" t="str">
        <f>IF(E17="","",E17)</f>
        <v>Jiří Kamenický, Na Špici 211, Dlouhá Třebová</v>
      </c>
      <c r="AN49" s="4"/>
      <c r="AO49" s="4"/>
      <c r="AP49" s="4"/>
      <c r="AQ49" s="34"/>
      <c r="AR49" s="35"/>
      <c r="AS49" s="62" t="s">
        <v>56</v>
      </c>
      <c r="AT49" s="63"/>
      <c r="AU49" s="64"/>
      <c r="AV49" s="64"/>
      <c r="AW49" s="64"/>
      <c r="AX49" s="64"/>
      <c r="AY49" s="64"/>
      <c r="AZ49" s="64"/>
      <c r="BA49" s="64"/>
      <c r="BB49" s="64"/>
      <c r="BC49" s="64"/>
      <c r="BD49" s="65"/>
      <c r="BE49" s="34"/>
    </row>
    <row r="50" s="2" customFormat="1" ht="15.15" customHeight="1">
      <c r="A50" s="34"/>
      <c r="B50" s="35"/>
      <c r="C50" s="28" t="s">
        <v>31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38</v>
      </c>
      <c r="AJ50" s="34"/>
      <c r="AK50" s="34"/>
      <c r="AL50" s="34"/>
      <c r="AM50" s="61" t="str">
        <f>IF(E20="","",E20)</f>
        <v xml:space="preserve"> </v>
      </c>
      <c r="AN50" s="4"/>
      <c r="AO50" s="4"/>
      <c r="AP50" s="4"/>
      <c r="AQ50" s="34"/>
      <c r="AR50" s="35"/>
      <c r="AS50" s="66"/>
      <c r="AT50" s="67"/>
      <c r="AU50" s="68"/>
      <c r="AV50" s="68"/>
      <c r="AW50" s="68"/>
      <c r="AX50" s="68"/>
      <c r="AY50" s="68"/>
      <c r="AZ50" s="68"/>
      <c r="BA50" s="68"/>
      <c r="BB50" s="68"/>
      <c r="BC50" s="68"/>
      <c r="BD50" s="69"/>
      <c r="BE50" s="34"/>
    </row>
    <row r="51" s="2" customFormat="1" ht="10.8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66"/>
      <c r="AT51" s="67"/>
      <c r="AU51" s="68"/>
      <c r="AV51" s="68"/>
      <c r="AW51" s="68"/>
      <c r="AX51" s="68"/>
      <c r="AY51" s="68"/>
      <c r="AZ51" s="68"/>
      <c r="BA51" s="68"/>
      <c r="BB51" s="68"/>
      <c r="BC51" s="68"/>
      <c r="BD51" s="69"/>
      <c r="BE51" s="34"/>
    </row>
    <row r="52" s="2" customFormat="1" ht="29.28" customHeight="1">
      <c r="A52" s="34"/>
      <c r="B52" s="35"/>
      <c r="C52" s="70" t="s">
        <v>57</v>
      </c>
      <c r="D52" s="71"/>
      <c r="E52" s="71"/>
      <c r="F52" s="71"/>
      <c r="G52" s="71"/>
      <c r="H52" s="72"/>
      <c r="I52" s="73" t="s">
        <v>58</v>
      </c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4" t="s">
        <v>59</v>
      </c>
      <c r="AH52" s="71"/>
      <c r="AI52" s="71"/>
      <c r="AJ52" s="71"/>
      <c r="AK52" s="71"/>
      <c r="AL52" s="71"/>
      <c r="AM52" s="71"/>
      <c r="AN52" s="73" t="s">
        <v>60</v>
      </c>
      <c r="AO52" s="71"/>
      <c r="AP52" s="71"/>
      <c r="AQ52" s="75" t="s">
        <v>61</v>
      </c>
      <c r="AR52" s="35"/>
      <c r="AS52" s="76" t="s">
        <v>62</v>
      </c>
      <c r="AT52" s="77" t="s">
        <v>63</v>
      </c>
      <c r="AU52" s="77" t="s">
        <v>64</v>
      </c>
      <c r="AV52" s="77" t="s">
        <v>65</v>
      </c>
      <c r="AW52" s="77" t="s">
        <v>66</v>
      </c>
      <c r="AX52" s="77" t="s">
        <v>67</v>
      </c>
      <c r="AY52" s="77" t="s">
        <v>68</v>
      </c>
      <c r="AZ52" s="77" t="s">
        <v>69</v>
      </c>
      <c r="BA52" s="77" t="s">
        <v>70</v>
      </c>
      <c r="BB52" s="77" t="s">
        <v>71</v>
      </c>
      <c r="BC52" s="77" t="s">
        <v>72</v>
      </c>
      <c r="BD52" s="78" t="s">
        <v>73</v>
      </c>
      <c r="BE52" s="34"/>
    </row>
    <row r="53" s="2" customFormat="1" ht="10.8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79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1"/>
      <c r="BE53" s="34"/>
    </row>
    <row r="54" s="6" customFormat="1" ht="32.4" customHeight="1">
      <c r="A54" s="6"/>
      <c r="B54" s="82"/>
      <c r="C54" s="83" t="s">
        <v>74</v>
      </c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5">
        <f>ROUND(AG55,2)</f>
        <v>0</v>
      </c>
      <c r="AH54" s="85"/>
      <c r="AI54" s="85"/>
      <c r="AJ54" s="85"/>
      <c r="AK54" s="85"/>
      <c r="AL54" s="85"/>
      <c r="AM54" s="85"/>
      <c r="AN54" s="86">
        <f>SUM(AG54,AT54)</f>
        <v>0</v>
      </c>
      <c r="AO54" s="86"/>
      <c r="AP54" s="86"/>
      <c r="AQ54" s="87" t="s">
        <v>3</v>
      </c>
      <c r="AR54" s="82"/>
      <c r="AS54" s="88">
        <f>ROUND(AS55,2)</f>
        <v>0</v>
      </c>
      <c r="AT54" s="89">
        <f>ROUND(SUM(AV54:AW54),2)</f>
        <v>0</v>
      </c>
      <c r="AU54" s="90">
        <f>ROUND(AU55,5)</f>
        <v>0</v>
      </c>
      <c r="AV54" s="89">
        <f>ROUND(AZ54*L29,2)</f>
        <v>0</v>
      </c>
      <c r="AW54" s="89">
        <f>ROUND(BA54*L30,2)</f>
        <v>0</v>
      </c>
      <c r="AX54" s="89">
        <f>ROUND(BB54*L29,2)</f>
        <v>0</v>
      </c>
      <c r="AY54" s="89">
        <f>ROUND(BC54*L30,2)</f>
        <v>0</v>
      </c>
      <c r="AZ54" s="89">
        <f>ROUND(AZ55,2)</f>
        <v>0</v>
      </c>
      <c r="BA54" s="89">
        <f>ROUND(BA55,2)</f>
        <v>0</v>
      </c>
      <c r="BB54" s="89">
        <f>ROUND(BB55,2)</f>
        <v>0</v>
      </c>
      <c r="BC54" s="89">
        <f>ROUND(BC55,2)</f>
        <v>0</v>
      </c>
      <c r="BD54" s="91">
        <f>ROUND(BD55,2)</f>
        <v>0</v>
      </c>
      <c r="BE54" s="6"/>
      <c r="BS54" s="92" t="s">
        <v>75</v>
      </c>
      <c r="BT54" s="92" t="s">
        <v>76</v>
      </c>
      <c r="BU54" s="93" t="s">
        <v>77</v>
      </c>
      <c r="BV54" s="92" t="s">
        <v>78</v>
      </c>
      <c r="BW54" s="92" t="s">
        <v>5</v>
      </c>
      <c r="BX54" s="92" t="s">
        <v>79</v>
      </c>
      <c r="CL54" s="92" t="s">
        <v>3</v>
      </c>
    </row>
    <row r="55" s="7" customFormat="1" ht="16.5" customHeight="1">
      <c r="A55" s="94" t="s">
        <v>80</v>
      </c>
      <c r="B55" s="95"/>
      <c r="C55" s="96"/>
      <c r="D55" s="97" t="s">
        <v>81</v>
      </c>
      <c r="E55" s="97"/>
      <c r="F55" s="97"/>
      <c r="G55" s="97"/>
      <c r="H55" s="97"/>
      <c r="I55" s="98"/>
      <c r="J55" s="97" t="s">
        <v>82</v>
      </c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9">
        <f>'D.1.4.2 - PLYNOVÁ ZAŘÍZENÍ'!J30</f>
        <v>0</v>
      </c>
      <c r="AH55" s="98"/>
      <c r="AI55" s="98"/>
      <c r="AJ55" s="98"/>
      <c r="AK55" s="98"/>
      <c r="AL55" s="98"/>
      <c r="AM55" s="98"/>
      <c r="AN55" s="99">
        <f>SUM(AG55,AT55)</f>
        <v>0</v>
      </c>
      <c r="AO55" s="98"/>
      <c r="AP55" s="98"/>
      <c r="AQ55" s="100" t="s">
        <v>83</v>
      </c>
      <c r="AR55" s="95"/>
      <c r="AS55" s="101">
        <v>0</v>
      </c>
      <c r="AT55" s="102">
        <f>ROUND(SUM(AV55:AW55),2)</f>
        <v>0</v>
      </c>
      <c r="AU55" s="103">
        <f>'D.1.4.2 - PLYNOVÁ ZAŘÍZENÍ'!P82</f>
        <v>0</v>
      </c>
      <c r="AV55" s="102">
        <f>'D.1.4.2 - PLYNOVÁ ZAŘÍZENÍ'!J33</f>
        <v>0</v>
      </c>
      <c r="AW55" s="102">
        <f>'D.1.4.2 - PLYNOVÁ ZAŘÍZENÍ'!J34</f>
        <v>0</v>
      </c>
      <c r="AX55" s="102">
        <f>'D.1.4.2 - PLYNOVÁ ZAŘÍZENÍ'!J35</f>
        <v>0</v>
      </c>
      <c r="AY55" s="102">
        <f>'D.1.4.2 - PLYNOVÁ ZAŘÍZENÍ'!J36</f>
        <v>0</v>
      </c>
      <c r="AZ55" s="102">
        <f>'D.1.4.2 - PLYNOVÁ ZAŘÍZENÍ'!F33</f>
        <v>0</v>
      </c>
      <c r="BA55" s="102">
        <f>'D.1.4.2 - PLYNOVÁ ZAŘÍZENÍ'!F34</f>
        <v>0</v>
      </c>
      <c r="BB55" s="102">
        <f>'D.1.4.2 - PLYNOVÁ ZAŘÍZENÍ'!F35</f>
        <v>0</v>
      </c>
      <c r="BC55" s="102">
        <f>'D.1.4.2 - PLYNOVÁ ZAŘÍZENÍ'!F36</f>
        <v>0</v>
      </c>
      <c r="BD55" s="104">
        <f>'D.1.4.2 - PLYNOVÁ ZAŘÍZENÍ'!F37</f>
        <v>0</v>
      </c>
      <c r="BE55" s="7"/>
      <c r="BT55" s="105" t="s">
        <v>84</v>
      </c>
      <c r="BV55" s="105" t="s">
        <v>78</v>
      </c>
      <c r="BW55" s="105" t="s">
        <v>85</v>
      </c>
      <c r="BX55" s="105" t="s">
        <v>5</v>
      </c>
      <c r="CL55" s="105" t="s">
        <v>3</v>
      </c>
      <c r="CM55" s="105" t="s">
        <v>86</v>
      </c>
    </row>
    <row r="56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.1.4.2 - PLYNOVÁ ZAŘÍZ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0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06"/>
      <c r="L2" s="14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07"/>
      <c r="J3" s="17"/>
      <c r="K3" s="17"/>
      <c r="L3" s="18"/>
      <c r="AT3" s="15" t="s">
        <v>86</v>
      </c>
    </row>
    <row r="4" s="1" customFormat="1" ht="24.96" customHeight="1">
      <c r="B4" s="18"/>
      <c r="D4" s="19" t="s">
        <v>87</v>
      </c>
      <c r="I4" s="106"/>
      <c r="L4" s="18"/>
      <c r="M4" s="108" t="s">
        <v>11</v>
      </c>
      <c r="AT4" s="15" t="s">
        <v>4</v>
      </c>
    </row>
    <row r="5" s="1" customFormat="1" ht="6.96" customHeight="1">
      <c r="B5" s="18"/>
      <c r="I5" s="106"/>
      <c r="L5" s="18"/>
    </row>
    <row r="6" s="1" customFormat="1" ht="12" customHeight="1">
      <c r="B6" s="18"/>
      <c r="D6" s="28" t="s">
        <v>17</v>
      </c>
      <c r="I6" s="106"/>
      <c r="L6" s="18"/>
    </row>
    <row r="7" s="1" customFormat="1" ht="16.5" customHeight="1">
      <c r="B7" s="18"/>
      <c r="E7" s="109" t="str">
        <f>'Rekapitulace stavby'!K6</f>
        <v>MODERNIZACE PLYNOVÉ TEPLOVODNÍ KOTELNY</v>
      </c>
      <c r="F7" s="28"/>
      <c r="G7" s="28"/>
      <c r="H7" s="28"/>
      <c r="I7" s="106"/>
      <c r="L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110"/>
      <c r="J8" s="34"/>
      <c r="K8" s="34"/>
      <c r="L8" s="11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58" t="s">
        <v>89</v>
      </c>
      <c r="F9" s="34"/>
      <c r="G9" s="34"/>
      <c r="H9" s="34"/>
      <c r="I9" s="110"/>
      <c r="J9" s="34"/>
      <c r="K9" s="34"/>
      <c r="L9" s="11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110"/>
      <c r="J10" s="34"/>
      <c r="K10" s="34"/>
      <c r="L10" s="11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3</v>
      </c>
      <c r="G11" s="34"/>
      <c r="H11" s="34"/>
      <c r="I11" s="112" t="s">
        <v>20</v>
      </c>
      <c r="J11" s="23" t="s">
        <v>3</v>
      </c>
      <c r="K11" s="34"/>
      <c r="L11" s="11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112" t="s">
        <v>23</v>
      </c>
      <c r="J12" s="60" t="str">
        <f>'Rekapitulace stavby'!AN8</f>
        <v>4. 6. 2020</v>
      </c>
      <c r="K12" s="34"/>
      <c r="L12" s="11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110"/>
      <c r="J13" s="34"/>
      <c r="K13" s="34"/>
      <c r="L13" s="11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112" t="s">
        <v>26</v>
      </c>
      <c r="J14" s="23" t="s">
        <v>27</v>
      </c>
      <c r="K14" s="34"/>
      <c r="L14" s="11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28</v>
      </c>
      <c r="F15" s="34"/>
      <c r="G15" s="34"/>
      <c r="H15" s="34"/>
      <c r="I15" s="112" t="s">
        <v>29</v>
      </c>
      <c r="J15" s="23" t="s">
        <v>30</v>
      </c>
      <c r="K15" s="34"/>
      <c r="L15" s="11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110"/>
      <c r="J16" s="34"/>
      <c r="K16" s="34"/>
      <c r="L16" s="11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31</v>
      </c>
      <c r="E17" s="34"/>
      <c r="F17" s="34"/>
      <c r="G17" s="34"/>
      <c r="H17" s="34"/>
      <c r="I17" s="112" t="s">
        <v>26</v>
      </c>
      <c r="J17" s="29" t="str">
        <f>'Rekapitulace stavby'!AN13</f>
        <v>Vyplň údaj</v>
      </c>
      <c r="K17" s="34"/>
      <c r="L17" s="11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112" t="s">
        <v>29</v>
      </c>
      <c r="J18" s="29" t="str">
        <f>'Rekapitulace stavby'!AN14</f>
        <v>Vyplň údaj</v>
      </c>
      <c r="K18" s="34"/>
      <c r="L18" s="11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110"/>
      <c r="J19" s="34"/>
      <c r="K19" s="34"/>
      <c r="L19" s="11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33</v>
      </c>
      <c r="E20" s="34"/>
      <c r="F20" s="34"/>
      <c r="G20" s="34"/>
      <c r="H20" s="34"/>
      <c r="I20" s="112" t="s">
        <v>26</v>
      </c>
      <c r="J20" s="23" t="s">
        <v>34</v>
      </c>
      <c r="K20" s="34"/>
      <c r="L20" s="11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35</v>
      </c>
      <c r="F21" s="34"/>
      <c r="G21" s="34"/>
      <c r="H21" s="34"/>
      <c r="I21" s="112" t="s">
        <v>29</v>
      </c>
      <c r="J21" s="23" t="s">
        <v>36</v>
      </c>
      <c r="K21" s="34"/>
      <c r="L21" s="11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110"/>
      <c r="J22" s="34"/>
      <c r="K22" s="34"/>
      <c r="L22" s="11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38</v>
      </c>
      <c r="E23" s="34"/>
      <c r="F23" s="34"/>
      <c r="G23" s="34"/>
      <c r="H23" s="34"/>
      <c r="I23" s="112" t="s">
        <v>26</v>
      </c>
      <c r="J23" s="23" t="str">
        <f>IF('Rekapitulace stavby'!AN19="","",'Rekapitulace stavby'!AN19)</f>
        <v/>
      </c>
      <c r="K23" s="34"/>
      <c r="L23" s="11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112" t="s">
        <v>29</v>
      </c>
      <c r="J24" s="23" t="str">
        <f>IF('Rekapitulace stavby'!AN20="","",'Rekapitulace stavby'!AN20)</f>
        <v/>
      </c>
      <c r="K24" s="34"/>
      <c r="L24" s="11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110"/>
      <c r="J25" s="34"/>
      <c r="K25" s="34"/>
      <c r="L25" s="11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40</v>
      </c>
      <c r="E26" s="34"/>
      <c r="F26" s="34"/>
      <c r="G26" s="34"/>
      <c r="H26" s="34"/>
      <c r="I26" s="110"/>
      <c r="J26" s="34"/>
      <c r="K26" s="34"/>
      <c r="L26" s="11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3"/>
      <c r="B27" s="114"/>
      <c r="C27" s="113"/>
      <c r="D27" s="113"/>
      <c r="E27" s="32" t="s">
        <v>3</v>
      </c>
      <c r="F27" s="32"/>
      <c r="G27" s="32"/>
      <c r="H27" s="32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110"/>
      <c r="J28" s="34"/>
      <c r="K28" s="34"/>
      <c r="L28" s="11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0"/>
      <c r="E29" s="80"/>
      <c r="F29" s="80"/>
      <c r="G29" s="80"/>
      <c r="H29" s="80"/>
      <c r="I29" s="117"/>
      <c r="J29" s="80"/>
      <c r="K29" s="80"/>
      <c r="L29" s="11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18" t="s">
        <v>42</v>
      </c>
      <c r="E30" s="34"/>
      <c r="F30" s="34"/>
      <c r="G30" s="34"/>
      <c r="H30" s="34"/>
      <c r="I30" s="110"/>
      <c r="J30" s="86">
        <f>ROUND(J82, 2)</f>
        <v>0</v>
      </c>
      <c r="K30" s="34"/>
      <c r="L30" s="11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0"/>
      <c r="E31" s="80"/>
      <c r="F31" s="80"/>
      <c r="G31" s="80"/>
      <c r="H31" s="80"/>
      <c r="I31" s="117"/>
      <c r="J31" s="80"/>
      <c r="K31" s="80"/>
      <c r="L31" s="11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44</v>
      </c>
      <c r="G32" s="34"/>
      <c r="H32" s="34"/>
      <c r="I32" s="119" t="s">
        <v>43</v>
      </c>
      <c r="J32" s="39" t="s">
        <v>45</v>
      </c>
      <c r="K32" s="34"/>
      <c r="L32" s="11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0" t="s">
        <v>46</v>
      </c>
      <c r="E33" s="28" t="s">
        <v>47</v>
      </c>
      <c r="F33" s="121">
        <f>ROUND((SUM(BE82:BE125)),  2)</f>
        <v>0</v>
      </c>
      <c r="G33" s="34"/>
      <c r="H33" s="34"/>
      <c r="I33" s="122">
        <v>0.20999999999999999</v>
      </c>
      <c r="J33" s="121">
        <f>ROUND(((SUM(BE82:BE125))*I33),  2)</f>
        <v>0</v>
      </c>
      <c r="K33" s="34"/>
      <c r="L33" s="11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48</v>
      </c>
      <c r="F34" s="121">
        <f>ROUND((SUM(BF82:BF125)),  2)</f>
        <v>0</v>
      </c>
      <c r="G34" s="34"/>
      <c r="H34" s="34"/>
      <c r="I34" s="122">
        <v>0.14999999999999999</v>
      </c>
      <c r="J34" s="121">
        <f>ROUND(((SUM(BF82:BF125))*I34),  2)</f>
        <v>0</v>
      </c>
      <c r="K34" s="34"/>
      <c r="L34" s="11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49</v>
      </c>
      <c r="F35" s="121">
        <f>ROUND((SUM(BG82:BG125)),  2)</f>
        <v>0</v>
      </c>
      <c r="G35" s="34"/>
      <c r="H35" s="34"/>
      <c r="I35" s="122">
        <v>0.20999999999999999</v>
      </c>
      <c r="J35" s="121">
        <f>0</f>
        <v>0</v>
      </c>
      <c r="K35" s="34"/>
      <c r="L35" s="11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50</v>
      </c>
      <c r="F36" s="121">
        <f>ROUND((SUM(BH82:BH125)),  2)</f>
        <v>0</v>
      </c>
      <c r="G36" s="34"/>
      <c r="H36" s="34"/>
      <c r="I36" s="122">
        <v>0.14999999999999999</v>
      </c>
      <c r="J36" s="121">
        <f>0</f>
        <v>0</v>
      </c>
      <c r="K36" s="34"/>
      <c r="L36" s="11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51</v>
      </c>
      <c r="F37" s="121">
        <f>ROUND((SUM(BI82:BI125)),  2)</f>
        <v>0</v>
      </c>
      <c r="G37" s="34"/>
      <c r="H37" s="34"/>
      <c r="I37" s="122">
        <v>0</v>
      </c>
      <c r="J37" s="121">
        <f>0</f>
        <v>0</v>
      </c>
      <c r="K37" s="34"/>
      <c r="L37" s="11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110"/>
      <c r="J38" s="34"/>
      <c r="K38" s="34"/>
      <c r="L38" s="11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3"/>
      <c r="D39" s="124" t="s">
        <v>52</v>
      </c>
      <c r="E39" s="72"/>
      <c r="F39" s="72"/>
      <c r="G39" s="125" t="s">
        <v>53</v>
      </c>
      <c r="H39" s="126" t="s">
        <v>54</v>
      </c>
      <c r="I39" s="127"/>
      <c r="J39" s="128">
        <f>SUM(J30:J37)</f>
        <v>0</v>
      </c>
      <c r="K39" s="129"/>
      <c r="L39" s="11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51"/>
      <c r="C40" s="52"/>
      <c r="D40" s="52"/>
      <c r="E40" s="52"/>
      <c r="F40" s="52"/>
      <c r="G40" s="52"/>
      <c r="H40" s="52"/>
      <c r="I40" s="130"/>
      <c r="J40" s="52"/>
      <c r="K40" s="52"/>
      <c r="L40" s="11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53"/>
      <c r="C44" s="54"/>
      <c r="D44" s="54"/>
      <c r="E44" s="54"/>
      <c r="F44" s="54"/>
      <c r="G44" s="54"/>
      <c r="H44" s="54"/>
      <c r="I44" s="131"/>
      <c r="J44" s="54"/>
      <c r="K44" s="54"/>
      <c r="L44" s="11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90</v>
      </c>
      <c r="D45" s="34"/>
      <c r="E45" s="34"/>
      <c r="F45" s="34"/>
      <c r="G45" s="34"/>
      <c r="H45" s="34"/>
      <c r="I45" s="110"/>
      <c r="J45" s="34"/>
      <c r="K45" s="34"/>
      <c r="L45" s="11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110"/>
      <c r="J46" s="34"/>
      <c r="K46" s="34"/>
      <c r="L46" s="11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17</v>
      </c>
      <c r="D47" s="34"/>
      <c r="E47" s="34"/>
      <c r="F47" s="34"/>
      <c r="G47" s="34"/>
      <c r="H47" s="34"/>
      <c r="I47" s="110"/>
      <c r="J47" s="34"/>
      <c r="K47" s="34"/>
      <c r="L47" s="11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4"/>
      <c r="D48" s="34"/>
      <c r="E48" s="109" t="str">
        <f>E7</f>
        <v>MODERNIZACE PLYNOVÉ TEPLOVODNÍ KOTELNY</v>
      </c>
      <c r="F48" s="28"/>
      <c r="G48" s="28"/>
      <c r="H48" s="28"/>
      <c r="I48" s="110"/>
      <c r="J48" s="34"/>
      <c r="K48" s="34"/>
      <c r="L48" s="11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88</v>
      </c>
      <c r="D49" s="34"/>
      <c r="E49" s="34"/>
      <c r="F49" s="34"/>
      <c r="G49" s="34"/>
      <c r="H49" s="34"/>
      <c r="I49" s="110"/>
      <c r="J49" s="34"/>
      <c r="K49" s="34"/>
      <c r="L49" s="11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4"/>
      <c r="D50" s="34"/>
      <c r="E50" s="58" t="str">
        <f>E9</f>
        <v>D.1.4.2 - PLYNOVÁ ZAŘÍZENÍ</v>
      </c>
      <c r="F50" s="34"/>
      <c r="G50" s="34"/>
      <c r="H50" s="34"/>
      <c r="I50" s="110"/>
      <c r="J50" s="34"/>
      <c r="K50" s="34"/>
      <c r="L50" s="11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4"/>
      <c r="D51" s="34"/>
      <c r="E51" s="34"/>
      <c r="F51" s="34"/>
      <c r="G51" s="34"/>
      <c r="H51" s="34"/>
      <c r="I51" s="110"/>
      <c r="J51" s="34"/>
      <c r="K51" s="34"/>
      <c r="L51" s="11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4"/>
      <c r="E52" s="34"/>
      <c r="F52" s="23" t="str">
        <f>F12</f>
        <v>ulice Vančurova, Lanškroun</v>
      </c>
      <c r="G52" s="34"/>
      <c r="H52" s="34"/>
      <c r="I52" s="112" t="s">
        <v>23</v>
      </c>
      <c r="J52" s="60" t="str">
        <f>IF(J12="","",J12)</f>
        <v>4. 6. 2020</v>
      </c>
      <c r="K52" s="34"/>
      <c r="L52" s="11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4"/>
      <c r="D53" s="34"/>
      <c r="E53" s="34"/>
      <c r="F53" s="34"/>
      <c r="G53" s="34"/>
      <c r="H53" s="34"/>
      <c r="I53" s="110"/>
      <c r="J53" s="34"/>
      <c r="K53" s="34"/>
      <c r="L53" s="11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40.05" customHeight="1">
      <c r="A54" s="34"/>
      <c r="B54" s="35"/>
      <c r="C54" s="28" t="s">
        <v>25</v>
      </c>
      <c r="D54" s="34"/>
      <c r="E54" s="34"/>
      <c r="F54" s="23" t="str">
        <f>E15</f>
        <v>Městský bytový podnik Lanškroun, s. r. o.</v>
      </c>
      <c r="G54" s="34"/>
      <c r="H54" s="34"/>
      <c r="I54" s="112" t="s">
        <v>33</v>
      </c>
      <c r="J54" s="32" t="str">
        <f>E21</f>
        <v>Jiří Kamenický, Na Špici 211, Dlouhá Třebová</v>
      </c>
      <c r="K54" s="34"/>
      <c r="L54" s="11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31</v>
      </c>
      <c r="D55" s="34"/>
      <c r="E55" s="34"/>
      <c r="F55" s="23" t="str">
        <f>IF(E18="","",E18)</f>
        <v>Vyplň údaj</v>
      </c>
      <c r="G55" s="34"/>
      <c r="H55" s="34"/>
      <c r="I55" s="112" t="s">
        <v>38</v>
      </c>
      <c r="J55" s="32" t="str">
        <f>E24</f>
        <v xml:space="preserve"> </v>
      </c>
      <c r="K55" s="34"/>
      <c r="L55" s="11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4"/>
      <c r="D56" s="34"/>
      <c r="E56" s="34"/>
      <c r="F56" s="34"/>
      <c r="G56" s="34"/>
      <c r="H56" s="34"/>
      <c r="I56" s="110"/>
      <c r="J56" s="34"/>
      <c r="K56" s="34"/>
      <c r="L56" s="11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32" t="s">
        <v>91</v>
      </c>
      <c r="D57" s="123"/>
      <c r="E57" s="123"/>
      <c r="F57" s="123"/>
      <c r="G57" s="123"/>
      <c r="H57" s="123"/>
      <c r="I57" s="133"/>
      <c r="J57" s="134" t="s">
        <v>92</v>
      </c>
      <c r="K57" s="123"/>
      <c r="L57" s="11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4"/>
      <c r="D58" s="34"/>
      <c r="E58" s="34"/>
      <c r="F58" s="34"/>
      <c r="G58" s="34"/>
      <c r="H58" s="34"/>
      <c r="I58" s="110"/>
      <c r="J58" s="34"/>
      <c r="K58" s="34"/>
      <c r="L58" s="11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35" t="s">
        <v>74</v>
      </c>
      <c r="D59" s="34"/>
      <c r="E59" s="34"/>
      <c r="F59" s="34"/>
      <c r="G59" s="34"/>
      <c r="H59" s="34"/>
      <c r="I59" s="110"/>
      <c r="J59" s="86">
        <f>J82</f>
        <v>0</v>
      </c>
      <c r="K59" s="34"/>
      <c r="L59" s="11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5" t="s">
        <v>93</v>
      </c>
    </row>
    <row r="60" s="9" customFormat="1" ht="24.96" customHeight="1">
      <c r="A60" s="9"/>
      <c r="B60" s="136"/>
      <c r="C60" s="9"/>
      <c r="D60" s="137" t="s">
        <v>94</v>
      </c>
      <c r="E60" s="138"/>
      <c r="F60" s="138"/>
      <c r="G60" s="138"/>
      <c r="H60" s="138"/>
      <c r="I60" s="139"/>
      <c r="J60" s="140">
        <f>J83</f>
        <v>0</v>
      </c>
      <c r="K60" s="9"/>
      <c r="L60" s="13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1"/>
      <c r="C61" s="10"/>
      <c r="D61" s="142" t="s">
        <v>95</v>
      </c>
      <c r="E61" s="143"/>
      <c r="F61" s="143"/>
      <c r="G61" s="143"/>
      <c r="H61" s="143"/>
      <c r="I61" s="144"/>
      <c r="J61" s="145">
        <f>J84</f>
        <v>0</v>
      </c>
      <c r="K61" s="10"/>
      <c r="L61" s="14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1"/>
      <c r="C62" s="10"/>
      <c r="D62" s="142" t="s">
        <v>96</v>
      </c>
      <c r="E62" s="143"/>
      <c r="F62" s="143"/>
      <c r="G62" s="143"/>
      <c r="H62" s="143"/>
      <c r="I62" s="144"/>
      <c r="J62" s="145">
        <f>J122</f>
        <v>0</v>
      </c>
      <c r="K62" s="10"/>
      <c r="L62" s="14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4"/>
      <c r="B63" s="35"/>
      <c r="C63" s="34"/>
      <c r="D63" s="34"/>
      <c r="E63" s="34"/>
      <c r="F63" s="34"/>
      <c r="G63" s="34"/>
      <c r="H63" s="34"/>
      <c r="I63" s="110"/>
      <c r="J63" s="34"/>
      <c r="K63" s="34"/>
      <c r="L63" s="111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="2" customFormat="1" ht="6.96" customHeight="1">
      <c r="A64" s="34"/>
      <c r="B64" s="51"/>
      <c r="C64" s="52"/>
      <c r="D64" s="52"/>
      <c r="E64" s="52"/>
      <c r="F64" s="52"/>
      <c r="G64" s="52"/>
      <c r="H64" s="52"/>
      <c r="I64" s="130"/>
      <c r="J64" s="52"/>
      <c r="K64" s="52"/>
      <c r="L64" s="11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="2" customFormat="1" ht="6.96" customHeight="1">
      <c r="A68" s="34"/>
      <c r="B68" s="53"/>
      <c r="C68" s="54"/>
      <c r="D68" s="54"/>
      <c r="E68" s="54"/>
      <c r="F68" s="54"/>
      <c r="G68" s="54"/>
      <c r="H68" s="54"/>
      <c r="I68" s="131"/>
      <c r="J68" s="54"/>
      <c r="K68" s="54"/>
      <c r="L68" s="111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24.96" customHeight="1">
      <c r="A69" s="34"/>
      <c r="B69" s="35"/>
      <c r="C69" s="19" t="s">
        <v>97</v>
      </c>
      <c r="D69" s="34"/>
      <c r="E69" s="34"/>
      <c r="F69" s="34"/>
      <c r="G69" s="34"/>
      <c r="H69" s="34"/>
      <c r="I69" s="110"/>
      <c r="J69" s="34"/>
      <c r="K69" s="34"/>
      <c r="L69" s="111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6.96" customHeight="1">
      <c r="A70" s="34"/>
      <c r="B70" s="35"/>
      <c r="C70" s="34"/>
      <c r="D70" s="34"/>
      <c r="E70" s="34"/>
      <c r="F70" s="34"/>
      <c r="G70" s="34"/>
      <c r="H70" s="34"/>
      <c r="I70" s="110"/>
      <c r="J70" s="34"/>
      <c r="K70" s="34"/>
      <c r="L70" s="111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2" customHeight="1">
      <c r="A71" s="34"/>
      <c r="B71" s="35"/>
      <c r="C71" s="28" t="s">
        <v>17</v>
      </c>
      <c r="D71" s="34"/>
      <c r="E71" s="34"/>
      <c r="F71" s="34"/>
      <c r="G71" s="34"/>
      <c r="H71" s="34"/>
      <c r="I71" s="110"/>
      <c r="J71" s="34"/>
      <c r="K71" s="34"/>
      <c r="L71" s="111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6.5" customHeight="1">
      <c r="A72" s="34"/>
      <c r="B72" s="35"/>
      <c r="C72" s="34"/>
      <c r="D72" s="34"/>
      <c r="E72" s="109" t="str">
        <f>E7</f>
        <v>MODERNIZACE PLYNOVÉ TEPLOVODNÍ KOTELNY</v>
      </c>
      <c r="F72" s="28"/>
      <c r="G72" s="28"/>
      <c r="H72" s="28"/>
      <c r="I72" s="110"/>
      <c r="J72" s="34"/>
      <c r="K72" s="34"/>
      <c r="L72" s="11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88</v>
      </c>
      <c r="D73" s="34"/>
      <c r="E73" s="34"/>
      <c r="F73" s="34"/>
      <c r="G73" s="34"/>
      <c r="H73" s="34"/>
      <c r="I73" s="110"/>
      <c r="J73" s="34"/>
      <c r="K73" s="34"/>
      <c r="L73" s="111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6.5" customHeight="1">
      <c r="A74" s="34"/>
      <c r="B74" s="35"/>
      <c r="C74" s="34"/>
      <c r="D74" s="34"/>
      <c r="E74" s="58" t="str">
        <f>E9</f>
        <v>D.1.4.2 - PLYNOVÁ ZAŘÍZENÍ</v>
      </c>
      <c r="F74" s="34"/>
      <c r="G74" s="34"/>
      <c r="H74" s="34"/>
      <c r="I74" s="110"/>
      <c r="J74" s="34"/>
      <c r="K74" s="34"/>
      <c r="L74" s="111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35"/>
      <c r="C75" s="34"/>
      <c r="D75" s="34"/>
      <c r="E75" s="34"/>
      <c r="F75" s="34"/>
      <c r="G75" s="34"/>
      <c r="H75" s="34"/>
      <c r="I75" s="110"/>
      <c r="J75" s="34"/>
      <c r="K75" s="34"/>
      <c r="L75" s="11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2" customHeight="1">
      <c r="A76" s="34"/>
      <c r="B76" s="35"/>
      <c r="C76" s="28" t="s">
        <v>21</v>
      </c>
      <c r="D76" s="34"/>
      <c r="E76" s="34"/>
      <c r="F76" s="23" t="str">
        <f>F12</f>
        <v>ulice Vančurova, Lanškroun</v>
      </c>
      <c r="G76" s="34"/>
      <c r="H76" s="34"/>
      <c r="I76" s="112" t="s">
        <v>23</v>
      </c>
      <c r="J76" s="60" t="str">
        <f>IF(J12="","",J12)</f>
        <v>4. 6. 2020</v>
      </c>
      <c r="K76" s="34"/>
      <c r="L76" s="11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6.96" customHeight="1">
      <c r="A77" s="34"/>
      <c r="B77" s="35"/>
      <c r="C77" s="34"/>
      <c r="D77" s="34"/>
      <c r="E77" s="34"/>
      <c r="F77" s="34"/>
      <c r="G77" s="34"/>
      <c r="H77" s="34"/>
      <c r="I77" s="110"/>
      <c r="J77" s="34"/>
      <c r="K77" s="34"/>
      <c r="L77" s="11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40.05" customHeight="1">
      <c r="A78" s="34"/>
      <c r="B78" s="35"/>
      <c r="C78" s="28" t="s">
        <v>25</v>
      </c>
      <c r="D78" s="34"/>
      <c r="E78" s="34"/>
      <c r="F78" s="23" t="str">
        <f>E15</f>
        <v>Městský bytový podnik Lanškroun, s. r. o.</v>
      </c>
      <c r="G78" s="34"/>
      <c r="H78" s="34"/>
      <c r="I78" s="112" t="s">
        <v>33</v>
      </c>
      <c r="J78" s="32" t="str">
        <f>E21</f>
        <v>Jiří Kamenický, Na Špici 211, Dlouhá Třebová</v>
      </c>
      <c r="K78" s="34"/>
      <c r="L78" s="11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5.15" customHeight="1">
      <c r="A79" s="34"/>
      <c r="B79" s="35"/>
      <c r="C79" s="28" t="s">
        <v>31</v>
      </c>
      <c r="D79" s="34"/>
      <c r="E79" s="34"/>
      <c r="F79" s="23" t="str">
        <f>IF(E18="","",E18)</f>
        <v>Vyplň údaj</v>
      </c>
      <c r="G79" s="34"/>
      <c r="H79" s="34"/>
      <c r="I79" s="112" t="s">
        <v>38</v>
      </c>
      <c r="J79" s="32" t="str">
        <f>E24</f>
        <v xml:space="preserve"> </v>
      </c>
      <c r="K79" s="34"/>
      <c r="L79" s="11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0.32" customHeight="1">
      <c r="A80" s="34"/>
      <c r="B80" s="35"/>
      <c r="C80" s="34"/>
      <c r="D80" s="34"/>
      <c r="E80" s="34"/>
      <c r="F80" s="34"/>
      <c r="G80" s="34"/>
      <c r="H80" s="34"/>
      <c r="I80" s="110"/>
      <c r="J80" s="34"/>
      <c r="K80" s="34"/>
      <c r="L80" s="11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11" customFormat="1" ht="29.28" customHeight="1">
      <c r="A81" s="146"/>
      <c r="B81" s="147"/>
      <c r="C81" s="148" t="s">
        <v>98</v>
      </c>
      <c r="D81" s="149" t="s">
        <v>61</v>
      </c>
      <c r="E81" s="149" t="s">
        <v>57</v>
      </c>
      <c r="F81" s="149" t="s">
        <v>58</v>
      </c>
      <c r="G81" s="149" t="s">
        <v>99</v>
      </c>
      <c r="H81" s="149" t="s">
        <v>100</v>
      </c>
      <c r="I81" s="150" t="s">
        <v>101</v>
      </c>
      <c r="J81" s="149" t="s">
        <v>92</v>
      </c>
      <c r="K81" s="151" t="s">
        <v>102</v>
      </c>
      <c r="L81" s="152"/>
      <c r="M81" s="76" t="s">
        <v>3</v>
      </c>
      <c r="N81" s="77" t="s">
        <v>46</v>
      </c>
      <c r="O81" s="77" t="s">
        <v>103</v>
      </c>
      <c r="P81" s="77" t="s">
        <v>104</v>
      </c>
      <c r="Q81" s="77" t="s">
        <v>105</v>
      </c>
      <c r="R81" s="77" t="s">
        <v>106</v>
      </c>
      <c r="S81" s="77" t="s">
        <v>107</v>
      </c>
      <c r="T81" s="78" t="s">
        <v>108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="2" customFormat="1" ht="22.8" customHeight="1">
      <c r="A82" s="34"/>
      <c r="B82" s="35"/>
      <c r="C82" s="83" t="s">
        <v>109</v>
      </c>
      <c r="D82" s="34"/>
      <c r="E82" s="34"/>
      <c r="F82" s="34"/>
      <c r="G82" s="34"/>
      <c r="H82" s="34"/>
      <c r="I82" s="110"/>
      <c r="J82" s="153">
        <f>BK82</f>
        <v>0</v>
      </c>
      <c r="K82" s="34"/>
      <c r="L82" s="35"/>
      <c r="M82" s="79"/>
      <c r="N82" s="64"/>
      <c r="O82" s="80"/>
      <c r="P82" s="154">
        <f>P83</f>
        <v>0</v>
      </c>
      <c r="Q82" s="80"/>
      <c r="R82" s="154">
        <f>R83</f>
        <v>0.58373000000000008</v>
      </c>
      <c r="S82" s="80"/>
      <c r="T82" s="155">
        <f>T83</f>
        <v>0.45571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5" t="s">
        <v>75</v>
      </c>
      <c r="AU82" s="15" t="s">
        <v>93</v>
      </c>
      <c r="BK82" s="156">
        <f>BK83</f>
        <v>0</v>
      </c>
    </row>
    <row r="83" s="12" customFormat="1" ht="25.92" customHeight="1">
      <c r="A83" s="12"/>
      <c r="B83" s="157"/>
      <c r="C83" s="12"/>
      <c r="D83" s="158" t="s">
        <v>75</v>
      </c>
      <c r="E83" s="159" t="s">
        <v>110</v>
      </c>
      <c r="F83" s="159" t="s">
        <v>111</v>
      </c>
      <c r="G83" s="12"/>
      <c r="H83" s="12"/>
      <c r="I83" s="160"/>
      <c r="J83" s="161">
        <f>BK83</f>
        <v>0</v>
      </c>
      <c r="K83" s="12"/>
      <c r="L83" s="157"/>
      <c r="M83" s="162"/>
      <c r="N83" s="163"/>
      <c r="O83" s="163"/>
      <c r="P83" s="164">
        <f>P84+P122</f>
        <v>0</v>
      </c>
      <c r="Q83" s="163"/>
      <c r="R83" s="164">
        <f>R84+R122</f>
        <v>0.58373000000000008</v>
      </c>
      <c r="S83" s="163"/>
      <c r="T83" s="165">
        <f>T84+T122</f>
        <v>0.45571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8" t="s">
        <v>86</v>
      </c>
      <c r="AT83" s="166" t="s">
        <v>75</v>
      </c>
      <c r="AU83" s="166" t="s">
        <v>76</v>
      </c>
      <c r="AY83" s="158" t="s">
        <v>112</v>
      </c>
      <c r="BK83" s="167">
        <f>BK84+BK122</f>
        <v>0</v>
      </c>
    </row>
    <row r="84" s="12" customFormat="1" ht="22.8" customHeight="1">
      <c r="A84" s="12"/>
      <c r="B84" s="157"/>
      <c r="C84" s="12"/>
      <c r="D84" s="158" t="s">
        <v>75</v>
      </c>
      <c r="E84" s="168" t="s">
        <v>113</v>
      </c>
      <c r="F84" s="168" t="s">
        <v>114</v>
      </c>
      <c r="G84" s="12"/>
      <c r="H84" s="12"/>
      <c r="I84" s="160"/>
      <c r="J84" s="169">
        <f>BK84</f>
        <v>0</v>
      </c>
      <c r="K84" s="12"/>
      <c r="L84" s="157"/>
      <c r="M84" s="162"/>
      <c r="N84" s="163"/>
      <c r="O84" s="163"/>
      <c r="P84" s="164">
        <f>SUM(P85:P121)</f>
        <v>0</v>
      </c>
      <c r="Q84" s="163"/>
      <c r="R84" s="164">
        <f>SUM(R85:R121)</f>
        <v>0.57933000000000012</v>
      </c>
      <c r="S84" s="163"/>
      <c r="T84" s="165">
        <f>SUM(T85:T121)</f>
        <v>0.45571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8" t="s">
        <v>86</v>
      </c>
      <c r="AT84" s="166" t="s">
        <v>75</v>
      </c>
      <c r="AU84" s="166" t="s">
        <v>84</v>
      </c>
      <c r="AY84" s="158" t="s">
        <v>112</v>
      </c>
      <c r="BK84" s="167">
        <f>SUM(BK85:BK121)</f>
        <v>0</v>
      </c>
    </row>
    <row r="85" s="2" customFormat="1" ht="21.75" customHeight="1">
      <c r="A85" s="34"/>
      <c r="B85" s="170"/>
      <c r="C85" s="171" t="s">
        <v>84</v>
      </c>
      <c r="D85" s="171" t="s">
        <v>115</v>
      </c>
      <c r="E85" s="172" t="s">
        <v>116</v>
      </c>
      <c r="F85" s="173" t="s">
        <v>117</v>
      </c>
      <c r="G85" s="174" t="s">
        <v>118</v>
      </c>
      <c r="H85" s="175">
        <v>10</v>
      </c>
      <c r="I85" s="176"/>
      <c r="J85" s="177">
        <f>ROUND(I85*H85,2)</f>
        <v>0</v>
      </c>
      <c r="K85" s="173" t="s">
        <v>119</v>
      </c>
      <c r="L85" s="35"/>
      <c r="M85" s="178" t="s">
        <v>3</v>
      </c>
      <c r="N85" s="179" t="s">
        <v>47</v>
      </c>
      <c r="O85" s="68"/>
      <c r="P85" s="180">
        <f>O85*H85</f>
        <v>0</v>
      </c>
      <c r="Q85" s="180">
        <v>0.00147</v>
      </c>
      <c r="R85" s="180">
        <f>Q85*H85</f>
        <v>0.0147</v>
      </c>
      <c r="S85" s="180">
        <v>0</v>
      </c>
      <c r="T85" s="181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2" t="s">
        <v>120</v>
      </c>
      <c r="AT85" s="182" t="s">
        <v>115</v>
      </c>
      <c r="AU85" s="182" t="s">
        <v>86</v>
      </c>
      <c r="AY85" s="15" t="s">
        <v>112</v>
      </c>
      <c r="BE85" s="183">
        <f>IF(N85="základní",J85,0)</f>
        <v>0</v>
      </c>
      <c r="BF85" s="183">
        <f>IF(N85="snížená",J85,0)</f>
        <v>0</v>
      </c>
      <c r="BG85" s="183">
        <f>IF(N85="zákl. přenesená",J85,0)</f>
        <v>0</v>
      </c>
      <c r="BH85" s="183">
        <f>IF(N85="sníž. přenesená",J85,0)</f>
        <v>0</v>
      </c>
      <c r="BI85" s="183">
        <f>IF(N85="nulová",J85,0)</f>
        <v>0</v>
      </c>
      <c r="BJ85" s="15" t="s">
        <v>84</v>
      </c>
      <c r="BK85" s="183">
        <f>ROUND(I85*H85,2)</f>
        <v>0</v>
      </c>
      <c r="BL85" s="15" t="s">
        <v>120</v>
      </c>
      <c r="BM85" s="182" t="s">
        <v>121</v>
      </c>
    </row>
    <row r="86" s="2" customFormat="1" ht="21.75" customHeight="1">
      <c r="A86" s="34"/>
      <c r="B86" s="170"/>
      <c r="C86" s="171" t="s">
        <v>86</v>
      </c>
      <c r="D86" s="171" t="s">
        <v>115</v>
      </c>
      <c r="E86" s="172" t="s">
        <v>122</v>
      </c>
      <c r="F86" s="173" t="s">
        <v>123</v>
      </c>
      <c r="G86" s="174" t="s">
        <v>118</v>
      </c>
      <c r="H86" s="175">
        <v>8</v>
      </c>
      <c r="I86" s="176"/>
      <c r="J86" s="177">
        <f>ROUND(I86*H86,2)</f>
        <v>0</v>
      </c>
      <c r="K86" s="173" t="s">
        <v>119</v>
      </c>
      <c r="L86" s="35"/>
      <c r="M86" s="178" t="s">
        <v>3</v>
      </c>
      <c r="N86" s="179" t="s">
        <v>47</v>
      </c>
      <c r="O86" s="68"/>
      <c r="P86" s="180">
        <f>O86*H86</f>
        <v>0</v>
      </c>
      <c r="Q86" s="180">
        <v>0.0018500000000000001</v>
      </c>
      <c r="R86" s="180">
        <f>Q86*H86</f>
        <v>0.014800000000000001</v>
      </c>
      <c r="S86" s="180">
        <v>0</v>
      </c>
      <c r="T86" s="18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2" t="s">
        <v>120</v>
      </c>
      <c r="AT86" s="182" t="s">
        <v>115</v>
      </c>
      <c r="AU86" s="182" t="s">
        <v>86</v>
      </c>
      <c r="AY86" s="15" t="s">
        <v>112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15" t="s">
        <v>84</v>
      </c>
      <c r="BK86" s="183">
        <f>ROUND(I86*H86,2)</f>
        <v>0</v>
      </c>
      <c r="BL86" s="15" t="s">
        <v>120</v>
      </c>
      <c r="BM86" s="182" t="s">
        <v>124</v>
      </c>
    </row>
    <row r="87" s="2" customFormat="1" ht="21.75" customHeight="1">
      <c r="A87" s="34"/>
      <c r="B87" s="170"/>
      <c r="C87" s="171" t="s">
        <v>125</v>
      </c>
      <c r="D87" s="171" t="s">
        <v>115</v>
      </c>
      <c r="E87" s="172" t="s">
        <v>126</v>
      </c>
      <c r="F87" s="173" t="s">
        <v>127</v>
      </c>
      <c r="G87" s="174" t="s">
        <v>118</v>
      </c>
      <c r="H87" s="175">
        <v>15</v>
      </c>
      <c r="I87" s="176"/>
      <c r="J87" s="177">
        <f>ROUND(I87*H87,2)</f>
        <v>0</v>
      </c>
      <c r="K87" s="173" t="s">
        <v>119</v>
      </c>
      <c r="L87" s="35"/>
      <c r="M87" s="178" t="s">
        <v>3</v>
      </c>
      <c r="N87" s="179" t="s">
        <v>47</v>
      </c>
      <c r="O87" s="68"/>
      <c r="P87" s="180">
        <f>O87*H87</f>
        <v>0</v>
      </c>
      <c r="Q87" s="180">
        <v>0.00011</v>
      </c>
      <c r="R87" s="180">
        <f>Q87*H87</f>
        <v>0.00165</v>
      </c>
      <c r="S87" s="180">
        <v>0.00215</v>
      </c>
      <c r="T87" s="181">
        <f>S87*H87</f>
        <v>0.032250000000000001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2" t="s">
        <v>120</v>
      </c>
      <c r="AT87" s="182" t="s">
        <v>115</v>
      </c>
      <c r="AU87" s="182" t="s">
        <v>86</v>
      </c>
      <c r="AY87" s="15" t="s">
        <v>112</v>
      </c>
      <c r="BE87" s="183">
        <f>IF(N87="základní",J87,0)</f>
        <v>0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15" t="s">
        <v>84</v>
      </c>
      <c r="BK87" s="183">
        <f>ROUND(I87*H87,2)</f>
        <v>0</v>
      </c>
      <c r="BL87" s="15" t="s">
        <v>120</v>
      </c>
      <c r="BM87" s="182" t="s">
        <v>128</v>
      </c>
    </row>
    <row r="88" s="2" customFormat="1" ht="21.75" customHeight="1">
      <c r="A88" s="34"/>
      <c r="B88" s="170"/>
      <c r="C88" s="171" t="s">
        <v>129</v>
      </c>
      <c r="D88" s="171" t="s">
        <v>115</v>
      </c>
      <c r="E88" s="172" t="s">
        <v>130</v>
      </c>
      <c r="F88" s="173" t="s">
        <v>131</v>
      </c>
      <c r="G88" s="174" t="s">
        <v>118</v>
      </c>
      <c r="H88" s="175">
        <v>10</v>
      </c>
      <c r="I88" s="176"/>
      <c r="J88" s="177">
        <f>ROUND(I88*H88,2)</f>
        <v>0</v>
      </c>
      <c r="K88" s="173" t="s">
        <v>119</v>
      </c>
      <c r="L88" s="35"/>
      <c r="M88" s="178" t="s">
        <v>3</v>
      </c>
      <c r="N88" s="179" t="s">
        <v>47</v>
      </c>
      <c r="O88" s="68"/>
      <c r="P88" s="180">
        <f>O88*H88</f>
        <v>0</v>
      </c>
      <c r="Q88" s="180">
        <v>0.00038999999999999999</v>
      </c>
      <c r="R88" s="180">
        <f>Q88*H88</f>
        <v>0.0038999999999999998</v>
      </c>
      <c r="S88" s="180">
        <v>0.0034199999999999999</v>
      </c>
      <c r="T88" s="181">
        <f>S88*H88</f>
        <v>0.034200000000000001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2" t="s">
        <v>120</v>
      </c>
      <c r="AT88" s="182" t="s">
        <v>115</v>
      </c>
      <c r="AU88" s="182" t="s">
        <v>86</v>
      </c>
      <c r="AY88" s="15" t="s">
        <v>112</v>
      </c>
      <c r="BE88" s="183">
        <f>IF(N88="základní",J88,0)</f>
        <v>0</v>
      </c>
      <c r="BF88" s="183">
        <f>IF(N88="snížená",J88,0)</f>
        <v>0</v>
      </c>
      <c r="BG88" s="183">
        <f>IF(N88="zákl. přenesená",J88,0)</f>
        <v>0</v>
      </c>
      <c r="BH88" s="183">
        <f>IF(N88="sníž. přenesená",J88,0)</f>
        <v>0</v>
      </c>
      <c r="BI88" s="183">
        <f>IF(N88="nulová",J88,0)</f>
        <v>0</v>
      </c>
      <c r="BJ88" s="15" t="s">
        <v>84</v>
      </c>
      <c r="BK88" s="183">
        <f>ROUND(I88*H88,2)</f>
        <v>0</v>
      </c>
      <c r="BL88" s="15" t="s">
        <v>120</v>
      </c>
      <c r="BM88" s="182" t="s">
        <v>132</v>
      </c>
    </row>
    <row r="89" s="2" customFormat="1" ht="21.75" customHeight="1">
      <c r="A89" s="34"/>
      <c r="B89" s="170"/>
      <c r="C89" s="171" t="s">
        <v>133</v>
      </c>
      <c r="D89" s="171" t="s">
        <v>115</v>
      </c>
      <c r="E89" s="172" t="s">
        <v>134</v>
      </c>
      <c r="F89" s="173" t="s">
        <v>135</v>
      </c>
      <c r="G89" s="174" t="s">
        <v>118</v>
      </c>
      <c r="H89" s="175">
        <v>8</v>
      </c>
      <c r="I89" s="176"/>
      <c r="J89" s="177">
        <f>ROUND(I89*H89,2)</f>
        <v>0</v>
      </c>
      <c r="K89" s="173" t="s">
        <v>119</v>
      </c>
      <c r="L89" s="35"/>
      <c r="M89" s="178" t="s">
        <v>3</v>
      </c>
      <c r="N89" s="179" t="s">
        <v>47</v>
      </c>
      <c r="O89" s="68"/>
      <c r="P89" s="180">
        <f>O89*H89</f>
        <v>0</v>
      </c>
      <c r="Q89" s="180">
        <v>0.00035</v>
      </c>
      <c r="R89" s="180">
        <f>Q89*H89</f>
        <v>0.0028</v>
      </c>
      <c r="S89" s="180">
        <v>0.0098099999999999993</v>
      </c>
      <c r="T89" s="181">
        <f>S89*H89</f>
        <v>0.078479999999999994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2" t="s">
        <v>120</v>
      </c>
      <c r="AT89" s="182" t="s">
        <v>115</v>
      </c>
      <c r="AU89" s="182" t="s">
        <v>86</v>
      </c>
      <c r="AY89" s="15" t="s">
        <v>112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5" t="s">
        <v>84</v>
      </c>
      <c r="BK89" s="183">
        <f>ROUND(I89*H89,2)</f>
        <v>0</v>
      </c>
      <c r="BL89" s="15" t="s">
        <v>120</v>
      </c>
      <c r="BM89" s="182" t="s">
        <v>136</v>
      </c>
    </row>
    <row r="90" s="2" customFormat="1" ht="21.75" customHeight="1">
      <c r="A90" s="34"/>
      <c r="B90" s="170"/>
      <c r="C90" s="171" t="s">
        <v>137</v>
      </c>
      <c r="D90" s="171" t="s">
        <v>115</v>
      </c>
      <c r="E90" s="172" t="s">
        <v>138</v>
      </c>
      <c r="F90" s="173" t="s">
        <v>139</v>
      </c>
      <c r="G90" s="174" t="s">
        <v>118</v>
      </c>
      <c r="H90" s="175">
        <v>15</v>
      </c>
      <c r="I90" s="176"/>
      <c r="J90" s="177">
        <f>ROUND(I90*H90,2)</f>
        <v>0</v>
      </c>
      <c r="K90" s="173" t="s">
        <v>119</v>
      </c>
      <c r="L90" s="35"/>
      <c r="M90" s="178" t="s">
        <v>3</v>
      </c>
      <c r="N90" s="179" t="s">
        <v>47</v>
      </c>
      <c r="O90" s="68"/>
      <c r="P90" s="180">
        <f>O90*H90</f>
        <v>0</v>
      </c>
      <c r="Q90" s="180">
        <v>0.0049300000000000004</v>
      </c>
      <c r="R90" s="180">
        <f>Q90*H90</f>
        <v>0.073950000000000002</v>
      </c>
      <c r="S90" s="180">
        <v>0</v>
      </c>
      <c r="T90" s="181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2" t="s">
        <v>120</v>
      </c>
      <c r="AT90" s="182" t="s">
        <v>115</v>
      </c>
      <c r="AU90" s="182" t="s">
        <v>86</v>
      </c>
      <c r="AY90" s="15" t="s">
        <v>112</v>
      </c>
      <c r="BE90" s="183">
        <f>IF(N90="základní",J90,0)</f>
        <v>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15" t="s">
        <v>84</v>
      </c>
      <c r="BK90" s="183">
        <f>ROUND(I90*H90,2)</f>
        <v>0</v>
      </c>
      <c r="BL90" s="15" t="s">
        <v>120</v>
      </c>
      <c r="BM90" s="182" t="s">
        <v>140</v>
      </c>
    </row>
    <row r="91" s="2" customFormat="1" ht="21.75" customHeight="1">
      <c r="A91" s="34"/>
      <c r="B91" s="170"/>
      <c r="C91" s="171" t="s">
        <v>141</v>
      </c>
      <c r="D91" s="171" t="s">
        <v>115</v>
      </c>
      <c r="E91" s="172" t="s">
        <v>142</v>
      </c>
      <c r="F91" s="173" t="s">
        <v>143</v>
      </c>
      <c r="G91" s="174" t="s">
        <v>118</v>
      </c>
      <c r="H91" s="175">
        <v>2</v>
      </c>
      <c r="I91" s="176"/>
      <c r="J91" s="177">
        <f>ROUND(I91*H91,2)</f>
        <v>0</v>
      </c>
      <c r="K91" s="173" t="s">
        <v>119</v>
      </c>
      <c r="L91" s="35"/>
      <c r="M91" s="178" t="s">
        <v>3</v>
      </c>
      <c r="N91" s="179" t="s">
        <v>47</v>
      </c>
      <c r="O91" s="68"/>
      <c r="P91" s="180">
        <f>O91*H91</f>
        <v>0</v>
      </c>
      <c r="Q91" s="180">
        <v>0.01171</v>
      </c>
      <c r="R91" s="180">
        <f>Q91*H91</f>
        <v>0.02342</v>
      </c>
      <c r="S91" s="180">
        <v>0</v>
      </c>
      <c r="T91" s="181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2" t="s">
        <v>120</v>
      </c>
      <c r="AT91" s="182" t="s">
        <v>115</v>
      </c>
      <c r="AU91" s="182" t="s">
        <v>86</v>
      </c>
      <c r="AY91" s="15" t="s">
        <v>112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15" t="s">
        <v>84</v>
      </c>
      <c r="BK91" s="183">
        <f>ROUND(I91*H91,2)</f>
        <v>0</v>
      </c>
      <c r="BL91" s="15" t="s">
        <v>120</v>
      </c>
      <c r="BM91" s="182" t="s">
        <v>144</v>
      </c>
    </row>
    <row r="92" s="2" customFormat="1" ht="21.75" customHeight="1">
      <c r="A92" s="34"/>
      <c r="B92" s="170"/>
      <c r="C92" s="171" t="s">
        <v>145</v>
      </c>
      <c r="D92" s="171" t="s">
        <v>115</v>
      </c>
      <c r="E92" s="172" t="s">
        <v>146</v>
      </c>
      <c r="F92" s="173" t="s">
        <v>147</v>
      </c>
      <c r="G92" s="174" t="s">
        <v>148</v>
      </c>
      <c r="H92" s="175">
        <v>1</v>
      </c>
      <c r="I92" s="176"/>
      <c r="J92" s="177">
        <f>ROUND(I92*H92,2)</f>
        <v>0</v>
      </c>
      <c r="K92" s="173" t="s">
        <v>119</v>
      </c>
      <c r="L92" s="35"/>
      <c r="M92" s="178" t="s">
        <v>3</v>
      </c>
      <c r="N92" s="179" t="s">
        <v>47</v>
      </c>
      <c r="O92" s="68"/>
      <c r="P92" s="180">
        <f>O92*H92</f>
        <v>0</v>
      </c>
      <c r="Q92" s="180">
        <v>0.00379</v>
      </c>
      <c r="R92" s="180">
        <f>Q92*H92</f>
        <v>0.00379</v>
      </c>
      <c r="S92" s="180">
        <v>0</v>
      </c>
      <c r="T92" s="181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2" t="s">
        <v>120</v>
      </c>
      <c r="AT92" s="182" t="s">
        <v>115</v>
      </c>
      <c r="AU92" s="182" t="s">
        <v>86</v>
      </c>
      <c r="AY92" s="15" t="s">
        <v>112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5" t="s">
        <v>84</v>
      </c>
      <c r="BK92" s="183">
        <f>ROUND(I92*H92,2)</f>
        <v>0</v>
      </c>
      <c r="BL92" s="15" t="s">
        <v>120</v>
      </c>
      <c r="BM92" s="182" t="s">
        <v>149</v>
      </c>
    </row>
    <row r="93" s="2" customFormat="1" ht="33" customHeight="1">
      <c r="A93" s="34"/>
      <c r="B93" s="170"/>
      <c r="C93" s="171" t="s">
        <v>150</v>
      </c>
      <c r="D93" s="171" t="s">
        <v>115</v>
      </c>
      <c r="E93" s="172" t="s">
        <v>151</v>
      </c>
      <c r="F93" s="173" t="s">
        <v>152</v>
      </c>
      <c r="G93" s="174" t="s">
        <v>153</v>
      </c>
      <c r="H93" s="175">
        <v>3</v>
      </c>
      <c r="I93" s="176"/>
      <c r="J93" s="177">
        <f>ROUND(I93*H93,2)</f>
        <v>0</v>
      </c>
      <c r="K93" s="173" t="s">
        <v>119</v>
      </c>
      <c r="L93" s="35"/>
      <c r="M93" s="178" t="s">
        <v>3</v>
      </c>
      <c r="N93" s="179" t="s">
        <v>47</v>
      </c>
      <c r="O93" s="68"/>
      <c r="P93" s="180">
        <f>O93*H93</f>
        <v>0</v>
      </c>
      <c r="Q93" s="180">
        <v>0.016299999999999999</v>
      </c>
      <c r="R93" s="180">
        <f>Q93*H93</f>
        <v>0.048899999999999999</v>
      </c>
      <c r="S93" s="180">
        <v>0</v>
      </c>
      <c r="T93" s="181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2" t="s">
        <v>120</v>
      </c>
      <c r="AT93" s="182" t="s">
        <v>115</v>
      </c>
      <c r="AU93" s="182" t="s">
        <v>86</v>
      </c>
      <c r="AY93" s="15" t="s">
        <v>112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5" t="s">
        <v>84</v>
      </c>
      <c r="BK93" s="183">
        <f>ROUND(I93*H93,2)</f>
        <v>0</v>
      </c>
      <c r="BL93" s="15" t="s">
        <v>120</v>
      </c>
      <c r="BM93" s="182" t="s">
        <v>154</v>
      </c>
    </row>
    <row r="94" s="2" customFormat="1" ht="21.75" customHeight="1">
      <c r="A94" s="34"/>
      <c r="B94" s="170"/>
      <c r="C94" s="171" t="s">
        <v>155</v>
      </c>
      <c r="D94" s="171" t="s">
        <v>115</v>
      </c>
      <c r="E94" s="172" t="s">
        <v>156</v>
      </c>
      <c r="F94" s="173" t="s">
        <v>157</v>
      </c>
      <c r="G94" s="174" t="s">
        <v>153</v>
      </c>
      <c r="H94" s="175">
        <v>8</v>
      </c>
      <c r="I94" s="176"/>
      <c r="J94" s="177">
        <f>ROUND(I94*H94,2)</f>
        <v>0</v>
      </c>
      <c r="K94" s="173" t="s">
        <v>119</v>
      </c>
      <c r="L94" s="35"/>
      <c r="M94" s="178" t="s">
        <v>3</v>
      </c>
      <c r="N94" s="179" t="s">
        <v>47</v>
      </c>
      <c r="O94" s="68"/>
      <c r="P94" s="180">
        <f>O94*H94</f>
        <v>0</v>
      </c>
      <c r="Q94" s="180">
        <v>0.020420000000000001</v>
      </c>
      <c r="R94" s="180">
        <f>Q94*H94</f>
        <v>0.16336000000000001</v>
      </c>
      <c r="S94" s="180">
        <v>0</v>
      </c>
      <c r="T94" s="181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2" t="s">
        <v>120</v>
      </c>
      <c r="AT94" s="182" t="s">
        <v>115</v>
      </c>
      <c r="AU94" s="182" t="s">
        <v>86</v>
      </c>
      <c r="AY94" s="15" t="s">
        <v>112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5" t="s">
        <v>84</v>
      </c>
      <c r="BK94" s="183">
        <f>ROUND(I94*H94,2)</f>
        <v>0</v>
      </c>
      <c r="BL94" s="15" t="s">
        <v>120</v>
      </c>
      <c r="BM94" s="182" t="s">
        <v>158</v>
      </c>
    </row>
    <row r="95" s="2" customFormat="1" ht="21.75" customHeight="1">
      <c r="A95" s="34"/>
      <c r="B95" s="170"/>
      <c r="C95" s="171" t="s">
        <v>159</v>
      </c>
      <c r="D95" s="171" t="s">
        <v>115</v>
      </c>
      <c r="E95" s="172" t="s">
        <v>160</v>
      </c>
      <c r="F95" s="173" t="s">
        <v>161</v>
      </c>
      <c r="G95" s="174" t="s">
        <v>153</v>
      </c>
      <c r="H95" s="175">
        <v>1</v>
      </c>
      <c r="I95" s="176"/>
      <c r="J95" s="177">
        <f>ROUND(I95*H95,2)</f>
        <v>0</v>
      </c>
      <c r="K95" s="173" t="s">
        <v>119</v>
      </c>
      <c r="L95" s="35"/>
      <c r="M95" s="178" t="s">
        <v>3</v>
      </c>
      <c r="N95" s="179" t="s">
        <v>47</v>
      </c>
      <c r="O95" s="68"/>
      <c r="P95" s="180">
        <f>O95*H95</f>
        <v>0</v>
      </c>
      <c r="Q95" s="180">
        <v>0.049930000000000002</v>
      </c>
      <c r="R95" s="180">
        <f>Q95*H95</f>
        <v>0.049930000000000002</v>
      </c>
      <c r="S95" s="180">
        <v>0</v>
      </c>
      <c r="T95" s="18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2" t="s">
        <v>120</v>
      </c>
      <c r="AT95" s="182" t="s">
        <v>115</v>
      </c>
      <c r="AU95" s="182" t="s">
        <v>86</v>
      </c>
      <c r="AY95" s="15" t="s">
        <v>112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5" t="s">
        <v>84</v>
      </c>
      <c r="BK95" s="183">
        <f>ROUND(I95*H95,2)</f>
        <v>0</v>
      </c>
      <c r="BL95" s="15" t="s">
        <v>120</v>
      </c>
      <c r="BM95" s="182" t="s">
        <v>162</v>
      </c>
    </row>
    <row r="96" s="2" customFormat="1" ht="21.75" customHeight="1">
      <c r="A96" s="34"/>
      <c r="B96" s="170"/>
      <c r="C96" s="171" t="s">
        <v>163</v>
      </c>
      <c r="D96" s="171" t="s">
        <v>115</v>
      </c>
      <c r="E96" s="172" t="s">
        <v>164</v>
      </c>
      <c r="F96" s="173" t="s">
        <v>165</v>
      </c>
      <c r="G96" s="174" t="s">
        <v>148</v>
      </c>
      <c r="H96" s="175">
        <v>10</v>
      </c>
      <c r="I96" s="176"/>
      <c r="J96" s="177">
        <f>ROUND(I96*H96,2)</f>
        <v>0</v>
      </c>
      <c r="K96" s="173" t="s">
        <v>119</v>
      </c>
      <c r="L96" s="35"/>
      <c r="M96" s="178" t="s">
        <v>3</v>
      </c>
      <c r="N96" s="179" t="s">
        <v>47</v>
      </c>
      <c r="O96" s="68"/>
      <c r="P96" s="180">
        <f>O96*H96</f>
        <v>0</v>
      </c>
      <c r="Q96" s="180">
        <v>0.0040000000000000001</v>
      </c>
      <c r="R96" s="180">
        <f>Q96*H96</f>
        <v>0.040000000000000001</v>
      </c>
      <c r="S96" s="180">
        <v>0</v>
      </c>
      <c r="T96" s="181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2" t="s">
        <v>120</v>
      </c>
      <c r="AT96" s="182" t="s">
        <v>115</v>
      </c>
      <c r="AU96" s="182" t="s">
        <v>86</v>
      </c>
      <c r="AY96" s="15" t="s">
        <v>112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5" t="s">
        <v>84</v>
      </c>
      <c r="BK96" s="183">
        <f>ROUND(I96*H96,2)</f>
        <v>0</v>
      </c>
      <c r="BL96" s="15" t="s">
        <v>120</v>
      </c>
      <c r="BM96" s="182" t="s">
        <v>166</v>
      </c>
    </row>
    <row r="97" s="2" customFormat="1" ht="21.75" customHeight="1">
      <c r="A97" s="34"/>
      <c r="B97" s="170"/>
      <c r="C97" s="171" t="s">
        <v>167</v>
      </c>
      <c r="D97" s="171" t="s">
        <v>115</v>
      </c>
      <c r="E97" s="172" t="s">
        <v>168</v>
      </c>
      <c r="F97" s="173" t="s">
        <v>169</v>
      </c>
      <c r="G97" s="174" t="s">
        <v>153</v>
      </c>
      <c r="H97" s="175">
        <v>3</v>
      </c>
      <c r="I97" s="176"/>
      <c r="J97" s="177">
        <f>ROUND(I97*H97,2)</f>
        <v>0</v>
      </c>
      <c r="K97" s="173" t="s">
        <v>119</v>
      </c>
      <c r="L97" s="35"/>
      <c r="M97" s="178" t="s">
        <v>3</v>
      </c>
      <c r="N97" s="179" t="s">
        <v>47</v>
      </c>
      <c r="O97" s="68"/>
      <c r="P97" s="180">
        <f>O97*H97</f>
        <v>0</v>
      </c>
      <c r="Q97" s="180">
        <v>0</v>
      </c>
      <c r="R97" s="180">
        <f>Q97*H97</f>
        <v>0</v>
      </c>
      <c r="S97" s="180">
        <v>0.075259999999999994</v>
      </c>
      <c r="T97" s="181">
        <f>S97*H97</f>
        <v>0.22577999999999998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2" t="s">
        <v>120</v>
      </c>
      <c r="AT97" s="182" t="s">
        <v>115</v>
      </c>
      <c r="AU97" s="182" t="s">
        <v>86</v>
      </c>
      <c r="AY97" s="15" t="s">
        <v>112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5" t="s">
        <v>84</v>
      </c>
      <c r="BK97" s="183">
        <f>ROUND(I97*H97,2)</f>
        <v>0</v>
      </c>
      <c r="BL97" s="15" t="s">
        <v>120</v>
      </c>
      <c r="BM97" s="182" t="s">
        <v>170</v>
      </c>
    </row>
    <row r="98" s="2" customFormat="1" ht="21.75" customHeight="1">
      <c r="A98" s="34"/>
      <c r="B98" s="170"/>
      <c r="C98" s="171" t="s">
        <v>171</v>
      </c>
      <c r="D98" s="171" t="s">
        <v>115</v>
      </c>
      <c r="E98" s="172" t="s">
        <v>172</v>
      </c>
      <c r="F98" s="173" t="s">
        <v>173</v>
      </c>
      <c r="G98" s="174" t="s">
        <v>148</v>
      </c>
      <c r="H98" s="175">
        <v>6</v>
      </c>
      <c r="I98" s="176"/>
      <c r="J98" s="177">
        <f>ROUND(I98*H98,2)</f>
        <v>0</v>
      </c>
      <c r="K98" s="173" t="s">
        <v>119</v>
      </c>
      <c r="L98" s="35"/>
      <c r="M98" s="178" t="s">
        <v>3</v>
      </c>
      <c r="N98" s="179" t="s">
        <v>47</v>
      </c>
      <c r="O98" s="68"/>
      <c r="P98" s="180">
        <f>O98*H98</f>
        <v>0</v>
      </c>
      <c r="Q98" s="180">
        <v>0.00024000000000000001</v>
      </c>
      <c r="R98" s="180">
        <f>Q98*H98</f>
        <v>0.0014400000000000001</v>
      </c>
      <c r="S98" s="180">
        <v>0</v>
      </c>
      <c r="T98" s="181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2" t="s">
        <v>120</v>
      </c>
      <c r="AT98" s="182" t="s">
        <v>115</v>
      </c>
      <c r="AU98" s="182" t="s">
        <v>86</v>
      </c>
      <c r="AY98" s="15" t="s">
        <v>112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5" t="s">
        <v>84</v>
      </c>
      <c r="BK98" s="183">
        <f>ROUND(I98*H98,2)</f>
        <v>0</v>
      </c>
      <c r="BL98" s="15" t="s">
        <v>120</v>
      </c>
      <c r="BM98" s="182" t="s">
        <v>174</v>
      </c>
    </row>
    <row r="99" s="2" customFormat="1" ht="21.75" customHeight="1">
      <c r="A99" s="34"/>
      <c r="B99" s="170"/>
      <c r="C99" s="171" t="s">
        <v>9</v>
      </c>
      <c r="D99" s="171" t="s">
        <v>115</v>
      </c>
      <c r="E99" s="172" t="s">
        <v>175</v>
      </c>
      <c r="F99" s="173" t="s">
        <v>176</v>
      </c>
      <c r="G99" s="174" t="s">
        <v>148</v>
      </c>
      <c r="H99" s="175">
        <v>3</v>
      </c>
      <c r="I99" s="176"/>
      <c r="J99" s="177">
        <f>ROUND(I99*H99,2)</f>
        <v>0</v>
      </c>
      <c r="K99" s="173" t="s">
        <v>119</v>
      </c>
      <c r="L99" s="35"/>
      <c r="M99" s="178" t="s">
        <v>3</v>
      </c>
      <c r="N99" s="179" t="s">
        <v>47</v>
      </c>
      <c r="O99" s="68"/>
      <c r="P99" s="180">
        <f>O99*H99</f>
        <v>0</v>
      </c>
      <c r="Q99" s="180">
        <v>0.00038000000000000002</v>
      </c>
      <c r="R99" s="180">
        <f>Q99*H99</f>
        <v>0.00114</v>
      </c>
      <c r="S99" s="180">
        <v>0</v>
      </c>
      <c r="T99" s="181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2" t="s">
        <v>120</v>
      </c>
      <c r="AT99" s="182" t="s">
        <v>115</v>
      </c>
      <c r="AU99" s="182" t="s">
        <v>86</v>
      </c>
      <c r="AY99" s="15" t="s">
        <v>112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5" t="s">
        <v>84</v>
      </c>
      <c r="BK99" s="183">
        <f>ROUND(I99*H99,2)</f>
        <v>0</v>
      </c>
      <c r="BL99" s="15" t="s">
        <v>120</v>
      </c>
      <c r="BM99" s="182" t="s">
        <v>177</v>
      </c>
    </row>
    <row r="100" s="2" customFormat="1" ht="21.75" customHeight="1">
      <c r="A100" s="34"/>
      <c r="B100" s="170"/>
      <c r="C100" s="171" t="s">
        <v>120</v>
      </c>
      <c r="D100" s="171" t="s">
        <v>115</v>
      </c>
      <c r="E100" s="172" t="s">
        <v>178</v>
      </c>
      <c r="F100" s="173" t="s">
        <v>179</v>
      </c>
      <c r="G100" s="174" t="s">
        <v>148</v>
      </c>
      <c r="H100" s="175">
        <v>6</v>
      </c>
      <c r="I100" s="176"/>
      <c r="J100" s="177">
        <f>ROUND(I100*H100,2)</f>
        <v>0</v>
      </c>
      <c r="K100" s="173" t="s">
        <v>119</v>
      </c>
      <c r="L100" s="35"/>
      <c r="M100" s="178" t="s">
        <v>3</v>
      </c>
      <c r="N100" s="179" t="s">
        <v>47</v>
      </c>
      <c r="O100" s="68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2" t="s">
        <v>120</v>
      </c>
      <c r="AT100" s="182" t="s">
        <v>115</v>
      </c>
      <c r="AU100" s="182" t="s">
        <v>86</v>
      </c>
      <c r="AY100" s="15" t="s">
        <v>112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5" t="s">
        <v>84</v>
      </c>
      <c r="BK100" s="183">
        <f>ROUND(I100*H100,2)</f>
        <v>0</v>
      </c>
      <c r="BL100" s="15" t="s">
        <v>120</v>
      </c>
      <c r="BM100" s="182" t="s">
        <v>180</v>
      </c>
    </row>
    <row r="101" s="2" customFormat="1" ht="16.5" customHeight="1">
      <c r="A101" s="34"/>
      <c r="B101" s="170"/>
      <c r="C101" s="184" t="s">
        <v>181</v>
      </c>
      <c r="D101" s="184" t="s">
        <v>182</v>
      </c>
      <c r="E101" s="185" t="s">
        <v>183</v>
      </c>
      <c r="F101" s="186" t="s">
        <v>184</v>
      </c>
      <c r="G101" s="187" t="s">
        <v>148</v>
      </c>
      <c r="H101" s="188">
        <v>3</v>
      </c>
      <c r="I101" s="189"/>
      <c r="J101" s="190">
        <f>ROUND(I101*H101,2)</f>
        <v>0</v>
      </c>
      <c r="K101" s="186" t="s">
        <v>185</v>
      </c>
      <c r="L101" s="191"/>
      <c r="M101" s="192" t="s">
        <v>3</v>
      </c>
      <c r="N101" s="193" t="s">
        <v>47</v>
      </c>
      <c r="O101" s="68"/>
      <c r="P101" s="180">
        <f>O101*H101</f>
        <v>0</v>
      </c>
      <c r="Q101" s="180">
        <v>5.0000000000000002E-05</v>
      </c>
      <c r="R101" s="180">
        <f>Q101*H101</f>
        <v>0.00015000000000000001</v>
      </c>
      <c r="S101" s="180">
        <v>0</v>
      </c>
      <c r="T101" s="181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2" t="s">
        <v>186</v>
      </c>
      <c r="AT101" s="182" t="s">
        <v>182</v>
      </c>
      <c r="AU101" s="182" t="s">
        <v>86</v>
      </c>
      <c r="AY101" s="15" t="s">
        <v>112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5" t="s">
        <v>84</v>
      </c>
      <c r="BK101" s="183">
        <f>ROUND(I101*H101,2)</f>
        <v>0</v>
      </c>
      <c r="BL101" s="15" t="s">
        <v>120</v>
      </c>
      <c r="BM101" s="182" t="s">
        <v>187</v>
      </c>
    </row>
    <row r="102" s="2" customFormat="1" ht="16.5" customHeight="1">
      <c r="A102" s="34"/>
      <c r="B102" s="170"/>
      <c r="C102" s="184" t="s">
        <v>188</v>
      </c>
      <c r="D102" s="184" t="s">
        <v>182</v>
      </c>
      <c r="E102" s="185" t="s">
        <v>189</v>
      </c>
      <c r="F102" s="186" t="s">
        <v>190</v>
      </c>
      <c r="G102" s="187" t="s">
        <v>148</v>
      </c>
      <c r="H102" s="188">
        <v>3</v>
      </c>
      <c r="I102" s="189"/>
      <c r="J102" s="190">
        <f>ROUND(I102*H102,2)</f>
        <v>0</v>
      </c>
      <c r="K102" s="186" t="s">
        <v>3</v>
      </c>
      <c r="L102" s="191"/>
      <c r="M102" s="192" t="s">
        <v>3</v>
      </c>
      <c r="N102" s="193" t="s">
        <v>47</v>
      </c>
      <c r="O102" s="68"/>
      <c r="P102" s="180">
        <f>O102*H102</f>
        <v>0</v>
      </c>
      <c r="Q102" s="180">
        <v>5.0000000000000002E-05</v>
      </c>
      <c r="R102" s="180">
        <f>Q102*H102</f>
        <v>0.00015000000000000001</v>
      </c>
      <c r="S102" s="180">
        <v>0</v>
      </c>
      <c r="T102" s="181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2" t="s">
        <v>186</v>
      </c>
      <c r="AT102" s="182" t="s">
        <v>182</v>
      </c>
      <c r="AU102" s="182" t="s">
        <v>86</v>
      </c>
      <c r="AY102" s="15" t="s">
        <v>112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5" t="s">
        <v>84</v>
      </c>
      <c r="BK102" s="183">
        <f>ROUND(I102*H102,2)</f>
        <v>0</v>
      </c>
      <c r="BL102" s="15" t="s">
        <v>120</v>
      </c>
      <c r="BM102" s="182" t="s">
        <v>191</v>
      </c>
    </row>
    <row r="103" s="2" customFormat="1" ht="44.25" customHeight="1">
      <c r="A103" s="34"/>
      <c r="B103" s="170"/>
      <c r="C103" s="184" t="s">
        <v>192</v>
      </c>
      <c r="D103" s="184" t="s">
        <v>182</v>
      </c>
      <c r="E103" s="185" t="s">
        <v>193</v>
      </c>
      <c r="F103" s="186" t="s">
        <v>194</v>
      </c>
      <c r="G103" s="187" t="s">
        <v>148</v>
      </c>
      <c r="H103" s="188">
        <v>1</v>
      </c>
      <c r="I103" s="189"/>
      <c r="J103" s="190">
        <f>ROUND(I103*H103,2)</f>
        <v>0</v>
      </c>
      <c r="K103" s="186" t="s">
        <v>3</v>
      </c>
      <c r="L103" s="191"/>
      <c r="M103" s="192" t="s">
        <v>3</v>
      </c>
      <c r="N103" s="193" t="s">
        <v>47</v>
      </c>
      <c r="O103" s="68"/>
      <c r="P103" s="180">
        <f>O103*H103</f>
        <v>0</v>
      </c>
      <c r="Q103" s="180">
        <v>0.0032799999999999999</v>
      </c>
      <c r="R103" s="180">
        <f>Q103*H103</f>
        <v>0.0032799999999999999</v>
      </c>
      <c r="S103" s="180">
        <v>0</v>
      </c>
      <c r="T103" s="181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2" t="s">
        <v>186</v>
      </c>
      <c r="AT103" s="182" t="s">
        <v>182</v>
      </c>
      <c r="AU103" s="182" t="s">
        <v>86</v>
      </c>
      <c r="AY103" s="15" t="s">
        <v>112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5" t="s">
        <v>84</v>
      </c>
      <c r="BK103" s="183">
        <f>ROUND(I103*H103,2)</f>
        <v>0</v>
      </c>
      <c r="BL103" s="15" t="s">
        <v>120</v>
      </c>
      <c r="BM103" s="182" t="s">
        <v>195</v>
      </c>
    </row>
    <row r="104" s="2" customFormat="1" ht="33" customHeight="1">
      <c r="A104" s="34"/>
      <c r="B104" s="170"/>
      <c r="C104" s="184" t="s">
        <v>196</v>
      </c>
      <c r="D104" s="184" t="s">
        <v>182</v>
      </c>
      <c r="E104" s="185" t="s">
        <v>197</v>
      </c>
      <c r="F104" s="186" t="s">
        <v>198</v>
      </c>
      <c r="G104" s="187" t="s">
        <v>148</v>
      </c>
      <c r="H104" s="188">
        <v>3</v>
      </c>
      <c r="I104" s="189"/>
      <c r="J104" s="190">
        <f>ROUND(I104*H104,2)</f>
        <v>0</v>
      </c>
      <c r="K104" s="186" t="s">
        <v>3</v>
      </c>
      <c r="L104" s="191"/>
      <c r="M104" s="192" t="s">
        <v>3</v>
      </c>
      <c r="N104" s="193" t="s">
        <v>47</v>
      </c>
      <c r="O104" s="68"/>
      <c r="P104" s="180">
        <f>O104*H104</f>
        <v>0</v>
      </c>
      <c r="Q104" s="180">
        <v>0.0032799999999999999</v>
      </c>
      <c r="R104" s="180">
        <f>Q104*H104</f>
        <v>0.0098399999999999998</v>
      </c>
      <c r="S104" s="180">
        <v>0</v>
      </c>
      <c r="T104" s="181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2" t="s">
        <v>186</v>
      </c>
      <c r="AT104" s="182" t="s">
        <v>182</v>
      </c>
      <c r="AU104" s="182" t="s">
        <v>86</v>
      </c>
      <c r="AY104" s="15" t="s">
        <v>112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5" t="s">
        <v>84</v>
      </c>
      <c r="BK104" s="183">
        <f>ROUND(I104*H104,2)</f>
        <v>0</v>
      </c>
      <c r="BL104" s="15" t="s">
        <v>120</v>
      </c>
      <c r="BM104" s="182" t="s">
        <v>199</v>
      </c>
    </row>
    <row r="105" s="2" customFormat="1" ht="21.75" customHeight="1">
      <c r="A105" s="34"/>
      <c r="B105" s="170"/>
      <c r="C105" s="171" t="s">
        <v>8</v>
      </c>
      <c r="D105" s="171" t="s">
        <v>115</v>
      </c>
      <c r="E105" s="172" t="s">
        <v>200</v>
      </c>
      <c r="F105" s="173" t="s">
        <v>201</v>
      </c>
      <c r="G105" s="174" t="s">
        <v>148</v>
      </c>
      <c r="H105" s="175">
        <v>3</v>
      </c>
      <c r="I105" s="176"/>
      <c r="J105" s="177">
        <f>ROUND(I105*H105,2)</f>
        <v>0</v>
      </c>
      <c r="K105" s="173" t="s">
        <v>119</v>
      </c>
      <c r="L105" s="35"/>
      <c r="M105" s="178" t="s">
        <v>3</v>
      </c>
      <c r="N105" s="179" t="s">
        <v>47</v>
      </c>
      <c r="O105" s="68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2" t="s">
        <v>120</v>
      </c>
      <c r="AT105" s="182" t="s">
        <v>115</v>
      </c>
      <c r="AU105" s="182" t="s">
        <v>86</v>
      </c>
      <c r="AY105" s="15" t="s">
        <v>112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5" t="s">
        <v>84</v>
      </c>
      <c r="BK105" s="183">
        <f>ROUND(I105*H105,2)</f>
        <v>0</v>
      </c>
      <c r="BL105" s="15" t="s">
        <v>120</v>
      </c>
      <c r="BM105" s="182" t="s">
        <v>202</v>
      </c>
    </row>
    <row r="106" s="2" customFormat="1" ht="67.5" customHeight="1">
      <c r="A106" s="34"/>
      <c r="B106" s="170"/>
      <c r="C106" s="184" t="s">
        <v>203</v>
      </c>
      <c r="D106" s="184" t="s">
        <v>182</v>
      </c>
      <c r="E106" s="185" t="s">
        <v>204</v>
      </c>
      <c r="F106" s="186" t="s">
        <v>205</v>
      </c>
      <c r="G106" s="187" t="s">
        <v>148</v>
      </c>
      <c r="H106" s="188">
        <v>1</v>
      </c>
      <c r="I106" s="189"/>
      <c r="J106" s="190">
        <f>ROUND(I106*H106,2)</f>
        <v>0</v>
      </c>
      <c r="K106" s="186" t="s">
        <v>3</v>
      </c>
      <c r="L106" s="191"/>
      <c r="M106" s="192" t="s">
        <v>3</v>
      </c>
      <c r="N106" s="193" t="s">
        <v>47</v>
      </c>
      <c r="O106" s="68"/>
      <c r="P106" s="180">
        <f>O106*H106</f>
        <v>0</v>
      </c>
      <c r="Q106" s="180">
        <v>0.0032799999999999999</v>
      </c>
      <c r="R106" s="180">
        <f>Q106*H106</f>
        <v>0.0032799999999999999</v>
      </c>
      <c r="S106" s="180">
        <v>0</v>
      </c>
      <c r="T106" s="181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2" t="s">
        <v>186</v>
      </c>
      <c r="AT106" s="182" t="s">
        <v>182</v>
      </c>
      <c r="AU106" s="182" t="s">
        <v>86</v>
      </c>
      <c r="AY106" s="15" t="s">
        <v>112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5" t="s">
        <v>84</v>
      </c>
      <c r="BK106" s="183">
        <f>ROUND(I106*H106,2)</f>
        <v>0</v>
      </c>
      <c r="BL106" s="15" t="s">
        <v>120</v>
      </c>
      <c r="BM106" s="182" t="s">
        <v>206</v>
      </c>
    </row>
    <row r="107" s="2" customFormat="1" ht="21.75" customHeight="1">
      <c r="A107" s="34"/>
      <c r="B107" s="170"/>
      <c r="C107" s="184" t="s">
        <v>207</v>
      </c>
      <c r="D107" s="184" t="s">
        <v>182</v>
      </c>
      <c r="E107" s="185" t="s">
        <v>208</v>
      </c>
      <c r="F107" s="186" t="s">
        <v>209</v>
      </c>
      <c r="G107" s="187" t="s">
        <v>148</v>
      </c>
      <c r="H107" s="188">
        <v>1</v>
      </c>
      <c r="I107" s="189"/>
      <c r="J107" s="190">
        <f>ROUND(I107*H107,2)</f>
        <v>0</v>
      </c>
      <c r="K107" s="186" t="s">
        <v>3</v>
      </c>
      <c r="L107" s="191"/>
      <c r="M107" s="192" t="s">
        <v>3</v>
      </c>
      <c r="N107" s="193" t="s">
        <v>47</v>
      </c>
      <c r="O107" s="68"/>
      <c r="P107" s="180">
        <f>O107*H107</f>
        <v>0</v>
      </c>
      <c r="Q107" s="180">
        <v>0.0032799999999999999</v>
      </c>
      <c r="R107" s="180">
        <f>Q107*H107</f>
        <v>0.0032799999999999999</v>
      </c>
      <c r="S107" s="180">
        <v>0</v>
      </c>
      <c r="T107" s="181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2" t="s">
        <v>186</v>
      </c>
      <c r="AT107" s="182" t="s">
        <v>182</v>
      </c>
      <c r="AU107" s="182" t="s">
        <v>86</v>
      </c>
      <c r="AY107" s="15" t="s">
        <v>112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5" t="s">
        <v>84</v>
      </c>
      <c r="BK107" s="183">
        <f>ROUND(I107*H107,2)</f>
        <v>0</v>
      </c>
      <c r="BL107" s="15" t="s">
        <v>120</v>
      </c>
      <c r="BM107" s="182" t="s">
        <v>210</v>
      </c>
    </row>
    <row r="108" s="2" customFormat="1" ht="21.75" customHeight="1">
      <c r="A108" s="34"/>
      <c r="B108" s="170"/>
      <c r="C108" s="184" t="s">
        <v>211</v>
      </c>
      <c r="D108" s="184" t="s">
        <v>182</v>
      </c>
      <c r="E108" s="185" t="s">
        <v>212</v>
      </c>
      <c r="F108" s="186" t="s">
        <v>213</v>
      </c>
      <c r="G108" s="187" t="s">
        <v>148</v>
      </c>
      <c r="H108" s="188">
        <v>1</v>
      </c>
      <c r="I108" s="189"/>
      <c r="J108" s="190">
        <f>ROUND(I108*H108,2)</f>
        <v>0</v>
      </c>
      <c r="K108" s="186" t="s">
        <v>3</v>
      </c>
      <c r="L108" s="191"/>
      <c r="M108" s="192" t="s">
        <v>3</v>
      </c>
      <c r="N108" s="193" t="s">
        <v>47</v>
      </c>
      <c r="O108" s="68"/>
      <c r="P108" s="180">
        <f>O108*H108</f>
        <v>0</v>
      </c>
      <c r="Q108" s="180">
        <v>0.0032799999999999999</v>
      </c>
      <c r="R108" s="180">
        <f>Q108*H108</f>
        <v>0.0032799999999999999</v>
      </c>
      <c r="S108" s="180">
        <v>0</v>
      </c>
      <c r="T108" s="181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2" t="s">
        <v>186</v>
      </c>
      <c r="AT108" s="182" t="s">
        <v>182</v>
      </c>
      <c r="AU108" s="182" t="s">
        <v>86</v>
      </c>
      <c r="AY108" s="15" t="s">
        <v>112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5" t="s">
        <v>84</v>
      </c>
      <c r="BK108" s="183">
        <f>ROUND(I108*H108,2)</f>
        <v>0</v>
      </c>
      <c r="BL108" s="15" t="s">
        <v>120</v>
      </c>
      <c r="BM108" s="182" t="s">
        <v>214</v>
      </c>
    </row>
    <row r="109" s="2" customFormat="1" ht="16.5" customHeight="1">
      <c r="A109" s="34"/>
      <c r="B109" s="170"/>
      <c r="C109" s="184" t="s">
        <v>215</v>
      </c>
      <c r="D109" s="184" t="s">
        <v>182</v>
      </c>
      <c r="E109" s="185" t="s">
        <v>216</v>
      </c>
      <c r="F109" s="186" t="s">
        <v>217</v>
      </c>
      <c r="G109" s="187" t="s">
        <v>148</v>
      </c>
      <c r="H109" s="188">
        <v>1</v>
      </c>
      <c r="I109" s="189"/>
      <c r="J109" s="190">
        <f>ROUND(I109*H109,2)</f>
        <v>0</v>
      </c>
      <c r="K109" s="186" t="s">
        <v>3</v>
      </c>
      <c r="L109" s="191"/>
      <c r="M109" s="192" t="s">
        <v>3</v>
      </c>
      <c r="N109" s="193" t="s">
        <v>47</v>
      </c>
      <c r="O109" s="68"/>
      <c r="P109" s="180">
        <f>O109*H109</f>
        <v>0</v>
      </c>
      <c r="Q109" s="180">
        <v>0.0032799999999999999</v>
      </c>
      <c r="R109" s="180">
        <f>Q109*H109</f>
        <v>0.0032799999999999999</v>
      </c>
      <c r="S109" s="180">
        <v>0</v>
      </c>
      <c r="T109" s="181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2" t="s">
        <v>186</v>
      </c>
      <c r="AT109" s="182" t="s">
        <v>182</v>
      </c>
      <c r="AU109" s="182" t="s">
        <v>86</v>
      </c>
      <c r="AY109" s="15" t="s">
        <v>112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5" t="s">
        <v>84</v>
      </c>
      <c r="BK109" s="183">
        <f>ROUND(I109*H109,2)</f>
        <v>0</v>
      </c>
      <c r="BL109" s="15" t="s">
        <v>120</v>
      </c>
      <c r="BM109" s="182" t="s">
        <v>218</v>
      </c>
    </row>
    <row r="110" s="2" customFormat="1" ht="21.75" customHeight="1">
      <c r="A110" s="34"/>
      <c r="B110" s="170"/>
      <c r="C110" s="171" t="s">
        <v>219</v>
      </c>
      <c r="D110" s="171" t="s">
        <v>115</v>
      </c>
      <c r="E110" s="172" t="s">
        <v>220</v>
      </c>
      <c r="F110" s="173" t="s">
        <v>221</v>
      </c>
      <c r="G110" s="174" t="s">
        <v>148</v>
      </c>
      <c r="H110" s="175">
        <v>1</v>
      </c>
      <c r="I110" s="176"/>
      <c r="J110" s="177">
        <f>ROUND(I110*H110,2)</f>
        <v>0</v>
      </c>
      <c r="K110" s="173" t="s">
        <v>119</v>
      </c>
      <c r="L110" s="35"/>
      <c r="M110" s="178" t="s">
        <v>3</v>
      </c>
      <c r="N110" s="179" t="s">
        <v>47</v>
      </c>
      <c r="O110" s="68"/>
      <c r="P110" s="180">
        <f>O110*H110</f>
        <v>0</v>
      </c>
      <c r="Q110" s="180">
        <v>0.014619999999999999</v>
      </c>
      <c r="R110" s="180">
        <f>Q110*H110</f>
        <v>0.014619999999999999</v>
      </c>
      <c r="S110" s="180">
        <v>0.085000000000000006</v>
      </c>
      <c r="T110" s="181">
        <f>S110*H110</f>
        <v>0.085000000000000006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2" t="s">
        <v>120</v>
      </c>
      <c r="AT110" s="182" t="s">
        <v>115</v>
      </c>
      <c r="AU110" s="182" t="s">
        <v>86</v>
      </c>
      <c r="AY110" s="15" t="s">
        <v>112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5" t="s">
        <v>84</v>
      </c>
      <c r="BK110" s="183">
        <f>ROUND(I110*H110,2)</f>
        <v>0</v>
      </c>
      <c r="BL110" s="15" t="s">
        <v>120</v>
      </c>
      <c r="BM110" s="182" t="s">
        <v>222</v>
      </c>
    </row>
    <row r="111" s="2" customFormat="1" ht="33" customHeight="1">
      <c r="A111" s="34"/>
      <c r="B111" s="170"/>
      <c r="C111" s="171" t="s">
        <v>223</v>
      </c>
      <c r="D111" s="171" t="s">
        <v>115</v>
      </c>
      <c r="E111" s="172" t="s">
        <v>224</v>
      </c>
      <c r="F111" s="173" t="s">
        <v>225</v>
      </c>
      <c r="G111" s="174" t="s">
        <v>148</v>
      </c>
      <c r="H111" s="175">
        <v>1</v>
      </c>
      <c r="I111" s="176"/>
      <c r="J111" s="177">
        <f>ROUND(I111*H111,2)</f>
        <v>0</v>
      </c>
      <c r="K111" s="173" t="s">
        <v>119</v>
      </c>
      <c r="L111" s="35"/>
      <c r="M111" s="178" t="s">
        <v>3</v>
      </c>
      <c r="N111" s="179" t="s">
        <v>47</v>
      </c>
      <c r="O111" s="68"/>
      <c r="P111" s="180">
        <f>O111*H111</f>
        <v>0</v>
      </c>
      <c r="Q111" s="180">
        <v>0.0014</v>
      </c>
      <c r="R111" s="180">
        <f>Q111*H111</f>
        <v>0.0014</v>
      </c>
      <c r="S111" s="180">
        <v>0</v>
      </c>
      <c r="T111" s="181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2" t="s">
        <v>120</v>
      </c>
      <c r="AT111" s="182" t="s">
        <v>115</v>
      </c>
      <c r="AU111" s="182" t="s">
        <v>86</v>
      </c>
      <c r="AY111" s="15" t="s">
        <v>112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5" t="s">
        <v>84</v>
      </c>
      <c r="BK111" s="183">
        <f>ROUND(I111*H111,2)</f>
        <v>0</v>
      </c>
      <c r="BL111" s="15" t="s">
        <v>120</v>
      </c>
      <c r="BM111" s="182" t="s">
        <v>226</v>
      </c>
    </row>
    <row r="112" s="2" customFormat="1" ht="21.75" customHeight="1">
      <c r="A112" s="34"/>
      <c r="B112" s="170"/>
      <c r="C112" s="171" t="s">
        <v>227</v>
      </c>
      <c r="D112" s="171" t="s">
        <v>115</v>
      </c>
      <c r="E112" s="172" t="s">
        <v>228</v>
      </c>
      <c r="F112" s="173" t="s">
        <v>229</v>
      </c>
      <c r="G112" s="174" t="s">
        <v>148</v>
      </c>
      <c r="H112" s="175">
        <v>3</v>
      </c>
      <c r="I112" s="176"/>
      <c r="J112" s="177">
        <f>ROUND(I112*H112,2)</f>
        <v>0</v>
      </c>
      <c r="K112" s="173" t="s">
        <v>3</v>
      </c>
      <c r="L112" s="35"/>
      <c r="M112" s="178" t="s">
        <v>3</v>
      </c>
      <c r="N112" s="179" t="s">
        <v>47</v>
      </c>
      <c r="O112" s="68"/>
      <c r="P112" s="180">
        <f>O112*H112</f>
        <v>0</v>
      </c>
      <c r="Q112" s="180">
        <v>0.0032799999999999999</v>
      </c>
      <c r="R112" s="180">
        <f>Q112*H112</f>
        <v>0.0098399999999999998</v>
      </c>
      <c r="S112" s="180">
        <v>0</v>
      </c>
      <c r="T112" s="181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2" t="s">
        <v>120</v>
      </c>
      <c r="AT112" s="182" t="s">
        <v>115</v>
      </c>
      <c r="AU112" s="182" t="s">
        <v>86</v>
      </c>
      <c r="AY112" s="15" t="s">
        <v>112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5" t="s">
        <v>84</v>
      </c>
      <c r="BK112" s="183">
        <f>ROUND(I112*H112,2)</f>
        <v>0</v>
      </c>
      <c r="BL112" s="15" t="s">
        <v>120</v>
      </c>
      <c r="BM112" s="182" t="s">
        <v>230</v>
      </c>
    </row>
    <row r="113" s="2" customFormat="1" ht="21.75" customHeight="1">
      <c r="A113" s="34"/>
      <c r="B113" s="170"/>
      <c r="C113" s="171" t="s">
        <v>231</v>
      </c>
      <c r="D113" s="171" t="s">
        <v>115</v>
      </c>
      <c r="E113" s="172" t="s">
        <v>232</v>
      </c>
      <c r="F113" s="173" t="s">
        <v>233</v>
      </c>
      <c r="G113" s="174" t="s">
        <v>148</v>
      </c>
      <c r="H113" s="175">
        <v>7</v>
      </c>
      <c r="I113" s="176"/>
      <c r="J113" s="177">
        <f>ROUND(I113*H113,2)</f>
        <v>0</v>
      </c>
      <c r="K113" s="173" t="s">
        <v>3</v>
      </c>
      <c r="L113" s="35"/>
      <c r="M113" s="178" t="s">
        <v>3</v>
      </c>
      <c r="N113" s="179" t="s">
        <v>47</v>
      </c>
      <c r="O113" s="68"/>
      <c r="P113" s="180">
        <f>O113*H113</f>
        <v>0</v>
      </c>
      <c r="Q113" s="180">
        <v>0.0032799999999999999</v>
      </c>
      <c r="R113" s="180">
        <f>Q113*H113</f>
        <v>0.022960000000000001</v>
      </c>
      <c r="S113" s="180">
        <v>0</v>
      </c>
      <c r="T113" s="181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2" t="s">
        <v>120</v>
      </c>
      <c r="AT113" s="182" t="s">
        <v>115</v>
      </c>
      <c r="AU113" s="182" t="s">
        <v>86</v>
      </c>
      <c r="AY113" s="15" t="s">
        <v>112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5" t="s">
        <v>84</v>
      </c>
      <c r="BK113" s="183">
        <f>ROUND(I113*H113,2)</f>
        <v>0</v>
      </c>
      <c r="BL113" s="15" t="s">
        <v>120</v>
      </c>
      <c r="BM113" s="182" t="s">
        <v>234</v>
      </c>
    </row>
    <row r="114" s="2" customFormat="1" ht="21.75" customHeight="1">
      <c r="A114" s="34"/>
      <c r="B114" s="170"/>
      <c r="C114" s="171" t="s">
        <v>235</v>
      </c>
      <c r="D114" s="171" t="s">
        <v>115</v>
      </c>
      <c r="E114" s="172" t="s">
        <v>236</v>
      </c>
      <c r="F114" s="173" t="s">
        <v>237</v>
      </c>
      <c r="G114" s="174" t="s">
        <v>148</v>
      </c>
      <c r="H114" s="175">
        <v>2</v>
      </c>
      <c r="I114" s="176"/>
      <c r="J114" s="177">
        <f>ROUND(I114*H114,2)</f>
        <v>0</v>
      </c>
      <c r="K114" s="173" t="s">
        <v>3</v>
      </c>
      <c r="L114" s="35"/>
      <c r="M114" s="178" t="s">
        <v>3</v>
      </c>
      <c r="N114" s="179" t="s">
        <v>47</v>
      </c>
      <c r="O114" s="68"/>
      <c r="P114" s="180">
        <f>O114*H114</f>
        <v>0</v>
      </c>
      <c r="Q114" s="180">
        <v>0.0032799999999999999</v>
      </c>
      <c r="R114" s="180">
        <f>Q114*H114</f>
        <v>0.0065599999999999999</v>
      </c>
      <c r="S114" s="180">
        <v>0</v>
      </c>
      <c r="T114" s="181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2" t="s">
        <v>120</v>
      </c>
      <c r="AT114" s="182" t="s">
        <v>115</v>
      </c>
      <c r="AU114" s="182" t="s">
        <v>86</v>
      </c>
      <c r="AY114" s="15" t="s">
        <v>112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5" t="s">
        <v>84</v>
      </c>
      <c r="BK114" s="183">
        <f>ROUND(I114*H114,2)</f>
        <v>0</v>
      </c>
      <c r="BL114" s="15" t="s">
        <v>120</v>
      </c>
      <c r="BM114" s="182" t="s">
        <v>238</v>
      </c>
    </row>
    <row r="115" s="2" customFormat="1" ht="21.75" customHeight="1">
      <c r="A115" s="34"/>
      <c r="B115" s="170"/>
      <c r="C115" s="171" t="s">
        <v>239</v>
      </c>
      <c r="D115" s="171" t="s">
        <v>115</v>
      </c>
      <c r="E115" s="172" t="s">
        <v>240</v>
      </c>
      <c r="F115" s="173" t="s">
        <v>241</v>
      </c>
      <c r="G115" s="174" t="s">
        <v>148</v>
      </c>
      <c r="H115" s="175">
        <v>1</v>
      </c>
      <c r="I115" s="176"/>
      <c r="J115" s="177">
        <f>ROUND(I115*H115,2)</f>
        <v>0</v>
      </c>
      <c r="K115" s="173" t="s">
        <v>3</v>
      </c>
      <c r="L115" s="35"/>
      <c r="M115" s="178" t="s">
        <v>3</v>
      </c>
      <c r="N115" s="179" t="s">
        <v>47</v>
      </c>
      <c r="O115" s="68"/>
      <c r="P115" s="180">
        <f>O115*H115</f>
        <v>0</v>
      </c>
      <c r="Q115" s="180">
        <v>0.0032799999999999999</v>
      </c>
      <c r="R115" s="180">
        <f>Q115*H115</f>
        <v>0.0032799999999999999</v>
      </c>
      <c r="S115" s="180">
        <v>0</v>
      </c>
      <c r="T115" s="181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2" t="s">
        <v>120</v>
      </c>
      <c r="AT115" s="182" t="s">
        <v>115</v>
      </c>
      <c r="AU115" s="182" t="s">
        <v>86</v>
      </c>
      <c r="AY115" s="15" t="s">
        <v>112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5" t="s">
        <v>84</v>
      </c>
      <c r="BK115" s="183">
        <f>ROUND(I115*H115,2)</f>
        <v>0</v>
      </c>
      <c r="BL115" s="15" t="s">
        <v>120</v>
      </c>
      <c r="BM115" s="182" t="s">
        <v>242</v>
      </c>
    </row>
    <row r="116" s="2" customFormat="1" ht="16.5" customHeight="1">
      <c r="A116" s="34"/>
      <c r="B116" s="170"/>
      <c r="C116" s="171" t="s">
        <v>186</v>
      </c>
      <c r="D116" s="171" t="s">
        <v>115</v>
      </c>
      <c r="E116" s="172" t="s">
        <v>243</v>
      </c>
      <c r="F116" s="173" t="s">
        <v>244</v>
      </c>
      <c r="G116" s="174" t="s">
        <v>148</v>
      </c>
      <c r="H116" s="175">
        <v>1</v>
      </c>
      <c r="I116" s="176"/>
      <c r="J116" s="177">
        <f>ROUND(I116*H116,2)</f>
        <v>0</v>
      </c>
      <c r="K116" s="173" t="s">
        <v>3</v>
      </c>
      <c r="L116" s="35"/>
      <c r="M116" s="178" t="s">
        <v>3</v>
      </c>
      <c r="N116" s="179" t="s">
        <v>47</v>
      </c>
      <c r="O116" s="68"/>
      <c r="P116" s="180">
        <f>O116*H116</f>
        <v>0</v>
      </c>
      <c r="Q116" s="180">
        <v>0.0032799999999999999</v>
      </c>
      <c r="R116" s="180">
        <f>Q116*H116</f>
        <v>0.0032799999999999999</v>
      </c>
      <c r="S116" s="180">
        <v>0</v>
      </c>
      <c r="T116" s="181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2" t="s">
        <v>120</v>
      </c>
      <c r="AT116" s="182" t="s">
        <v>115</v>
      </c>
      <c r="AU116" s="182" t="s">
        <v>86</v>
      </c>
      <c r="AY116" s="15" t="s">
        <v>112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5" t="s">
        <v>84</v>
      </c>
      <c r="BK116" s="183">
        <f>ROUND(I116*H116,2)</f>
        <v>0</v>
      </c>
      <c r="BL116" s="15" t="s">
        <v>120</v>
      </c>
      <c r="BM116" s="182" t="s">
        <v>245</v>
      </c>
    </row>
    <row r="117" s="2" customFormat="1" ht="21.75" customHeight="1">
      <c r="A117" s="34"/>
      <c r="B117" s="170"/>
      <c r="C117" s="171" t="s">
        <v>246</v>
      </c>
      <c r="D117" s="171" t="s">
        <v>115</v>
      </c>
      <c r="E117" s="172" t="s">
        <v>247</v>
      </c>
      <c r="F117" s="173" t="s">
        <v>248</v>
      </c>
      <c r="G117" s="174" t="s">
        <v>148</v>
      </c>
      <c r="H117" s="175">
        <v>1</v>
      </c>
      <c r="I117" s="176"/>
      <c r="J117" s="177">
        <f>ROUND(I117*H117,2)</f>
        <v>0</v>
      </c>
      <c r="K117" s="173" t="s">
        <v>3</v>
      </c>
      <c r="L117" s="35"/>
      <c r="M117" s="178" t="s">
        <v>3</v>
      </c>
      <c r="N117" s="179" t="s">
        <v>47</v>
      </c>
      <c r="O117" s="68"/>
      <c r="P117" s="180">
        <f>O117*H117</f>
        <v>0</v>
      </c>
      <c r="Q117" s="180">
        <v>0.0032799999999999999</v>
      </c>
      <c r="R117" s="180">
        <f>Q117*H117</f>
        <v>0.0032799999999999999</v>
      </c>
      <c r="S117" s="180">
        <v>0</v>
      </c>
      <c r="T117" s="181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2" t="s">
        <v>120</v>
      </c>
      <c r="AT117" s="182" t="s">
        <v>115</v>
      </c>
      <c r="AU117" s="182" t="s">
        <v>86</v>
      </c>
      <c r="AY117" s="15" t="s">
        <v>112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5" t="s">
        <v>84</v>
      </c>
      <c r="BK117" s="183">
        <f>ROUND(I117*H117,2)</f>
        <v>0</v>
      </c>
      <c r="BL117" s="15" t="s">
        <v>120</v>
      </c>
      <c r="BM117" s="182" t="s">
        <v>249</v>
      </c>
    </row>
    <row r="118" s="2" customFormat="1" ht="21.75" customHeight="1">
      <c r="A118" s="34"/>
      <c r="B118" s="170"/>
      <c r="C118" s="171" t="s">
        <v>250</v>
      </c>
      <c r="D118" s="171" t="s">
        <v>115</v>
      </c>
      <c r="E118" s="172" t="s">
        <v>251</v>
      </c>
      <c r="F118" s="173" t="s">
        <v>252</v>
      </c>
      <c r="G118" s="174" t="s">
        <v>148</v>
      </c>
      <c r="H118" s="175">
        <v>10</v>
      </c>
      <c r="I118" s="176"/>
      <c r="J118" s="177">
        <f>ROUND(I118*H118,2)</f>
        <v>0</v>
      </c>
      <c r="K118" s="173" t="s">
        <v>3</v>
      </c>
      <c r="L118" s="35"/>
      <c r="M118" s="178" t="s">
        <v>3</v>
      </c>
      <c r="N118" s="179" t="s">
        <v>47</v>
      </c>
      <c r="O118" s="68"/>
      <c r="P118" s="180">
        <f>O118*H118</f>
        <v>0</v>
      </c>
      <c r="Q118" s="180">
        <v>0.0032799999999999999</v>
      </c>
      <c r="R118" s="180">
        <f>Q118*H118</f>
        <v>0.032799999999999996</v>
      </c>
      <c r="S118" s="180">
        <v>0</v>
      </c>
      <c r="T118" s="181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2" t="s">
        <v>120</v>
      </c>
      <c r="AT118" s="182" t="s">
        <v>115</v>
      </c>
      <c r="AU118" s="182" t="s">
        <v>86</v>
      </c>
      <c r="AY118" s="15" t="s">
        <v>112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5" t="s">
        <v>84</v>
      </c>
      <c r="BK118" s="183">
        <f>ROUND(I118*H118,2)</f>
        <v>0</v>
      </c>
      <c r="BL118" s="15" t="s">
        <v>120</v>
      </c>
      <c r="BM118" s="182" t="s">
        <v>253</v>
      </c>
    </row>
    <row r="119" s="2" customFormat="1" ht="21.75" customHeight="1">
      <c r="A119" s="34"/>
      <c r="B119" s="170"/>
      <c r="C119" s="171" t="s">
        <v>254</v>
      </c>
      <c r="D119" s="171" t="s">
        <v>115</v>
      </c>
      <c r="E119" s="172" t="s">
        <v>255</v>
      </c>
      <c r="F119" s="173" t="s">
        <v>256</v>
      </c>
      <c r="G119" s="174" t="s">
        <v>148</v>
      </c>
      <c r="H119" s="175">
        <v>3</v>
      </c>
      <c r="I119" s="176"/>
      <c r="J119" s="177">
        <f>ROUND(I119*H119,2)</f>
        <v>0</v>
      </c>
      <c r="K119" s="173" t="s">
        <v>3</v>
      </c>
      <c r="L119" s="35"/>
      <c r="M119" s="178" t="s">
        <v>3</v>
      </c>
      <c r="N119" s="179" t="s">
        <v>47</v>
      </c>
      <c r="O119" s="68"/>
      <c r="P119" s="180">
        <f>O119*H119</f>
        <v>0</v>
      </c>
      <c r="Q119" s="180">
        <v>0.0032799999999999999</v>
      </c>
      <c r="R119" s="180">
        <f>Q119*H119</f>
        <v>0.0098399999999999998</v>
      </c>
      <c r="S119" s="180">
        <v>0</v>
      </c>
      <c r="T119" s="181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2" t="s">
        <v>120</v>
      </c>
      <c r="AT119" s="182" t="s">
        <v>115</v>
      </c>
      <c r="AU119" s="182" t="s">
        <v>86</v>
      </c>
      <c r="AY119" s="15" t="s">
        <v>112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5" t="s">
        <v>84</v>
      </c>
      <c r="BK119" s="183">
        <f>ROUND(I119*H119,2)</f>
        <v>0</v>
      </c>
      <c r="BL119" s="15" t="s">
        <v>120</v>
      </c>
      <c r="BM119" s="182" t="s">
        <v>257</v>
      </c>
    </row>
    <row r="120" s="2" customFormat="1" ht="16.5" customHeight="1">
      <c r="A120" s="34"/>
      <c r="B120" s="170"/>
      <c r="C120" s="171" t="s">
        <v>258</v>
      </c>
      <c r="D120" s="171" t="s">
        <v>115</v>
      </c>
      <c r="E120" s="172" t="s">
        <v>259</v>
      </c>
      <c r="F120" s="173" t="s">
        <v>260</v>
      </c>
      <c r="G120" s="174" t="s">
        <v>153</v>
      </c>
      <c r="H120" s="175">
        <v>1</v>
      </c>
      <c r="I120" s="176"/>
      <c r="J120" s="177">
        <f>ROUND(I120*H120,2)</f>
        <v>0</v>
      </c>
      <c r="K120" s="173" t="s">
        <v>3</v>
      </c>
      <c r="L120" s="35"/>
      <c r="M120" s="178" t="s">
        <v>3</v>
      </c>
      <c r="N120" s="179" t="s">
        <v>47</v>
      </c>
      <c r="O120" s="68"/>
      <c r="P120" s="180">
        <f>O120*H120</f>
        <v>0</v>
      </c>
      <c r="Q120" s="180">
        <v>0.00115</v>
      </c>
      <c r="R120" s="180">
        <f>Q120*H120</f>
        <v>0.00115</v>
      </c>
      <c r="S120" s="180">
        <v>0</v>
      </c>
      <c r="T120" s="181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2" t="s">
        <v>120</v>
      </c>
      <c r="AT120" s="182" t="s">
        <v>115</v>
      </c>
      <c r="AU120" s="182" t="s">
        <v>86</v>
      </c>
      <c r="AY120" s="15" t="s">
        <v>112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5" t="s">
        <v>84</v>
      </c>
      <c r="BK120" s="183">
        <f>ROUND(I120*H120,2)</f>
        <v>0</v>
      </c>
      <c r="BL120" s="15" t="s">
        <v>120</v>
      </c>
      <c r="BM120" s="182" t="s">
        <v>261</v>
      </c>
    </row>
    <row r="121" s="2" customFormat="1" ht="33" customHeight="1">
      <c r="A121" s="34"/>
      <c r="B121" s="170"/>
      <c r="C121" s="171" t="s">
        <v>262</v>
      </c>
      <c r="D121" s="171" t="s">
        <v>115</v>
      </c>
      <c r="E121" s="172" t="s">
        <v>263</v>
      </c>
      <c r="F121" s="173" t="s">
        <v>264</v>
      </c>
      <c r="G121" s="174" t="s">
        <v>265</v>
      </c>
      <c r="H121" s="194"/>
      <c r="I121" s="176"/>
      <c r="J121" s="177">
        <f>ROUND(I121*H121,2)</f>
        <v>0</v>
      </c>
      <c r="K121" s="173" t="s">
        <v>119</v>
      </c>
      <c r="L121" s="35"/>
      <c r="M121" s="178" t="s">
        <v>3</v>
      </c>
      <c r="N121" s="179" t="s">
        <v>47</v>
      </c>
      <c r="O121" s="68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2" t="s">
        <v>120</v>
      </c>
      <c r="AT121" s="182" t="s">
        <v>115</v>
      </c>
      <c r="AU121" s="182" t="s">
        <v>86</v>
      </c>
      <c r="AY121" s="15" t="s">
        <v>112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5" t="s">
        <v>84</v>
      </c>
      <c r="BK121" s="183">
        <f>ROUND(I121*H121,2)</f>
        <v>0</v>
      </c>
      <c r="BL121" s="15" t="s">
        <v>120</v>
      </c>
      <c r="BM121" s="182" t="s">
        <v>266</v>
      </c>
    </row>
    <row r="122" s="12" customFormat="1" ht="22.8" customHeight="1">
      <c r="A122" s="12"/>
      <c r="B122" s="157"/>
      <c r="C122" s="12"/>
      <c r="D122" s="158" t="s">
        <v>75</v>
      </c>
      <c r="E122" s="168" t="s">
        <v>267</v>
      </c>
      <c r="F122" s="168" t="s">
        <v>268</v>
      </c>
      <c r="G122" s="12"/>
      <c r="H122" s="12"/>
      <c r="I122" s="160"/>
      <c r="J122" s="169">
        <f>BK122</f>
        <v>0</v>
      </c>
      <c r="K122" s="12"/>
      <c r="L122" s="157"/>
      <c r="M122" s="162"/>
      <c r="N122" s="163"/>
      <c r="O122" s="163"/>
      <c r="P122" s="164">
        <f>SUM(P123:P125)</f>
        <v>0</v>
      </c>
      <c r="Q122" s="163"/>
      <c r="R122" s="164">
        <f>SUM(R123:R125)</f>
        <v>0.0044000000000000003</v>
      </c>
      <c r="S122" s="163"/>
      <c r="T122" s="165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8" t="s">
        <v>86</v>
      </c>
      <c r="AT122" s="166" t="s">
        <v>75</v>
      </c>
      <c r="AU122" s="166" t="s">
        <v>84</v>
      </c>
      <c r="AY122" s="158" t="s">
        <v>112</v>
      </c>
      <c r="BK122" s="167">
        <f>SUM(BK123:BK125)</f>
        <v>0</v>
      </c>
    </row>
    <row r="123" s="2" customFormat="1" ht="21.75" customHeight="1">
      <c r="A123" s="34"/>
      <c r="B123" s="170"/>
      <c r="C123" s="171" t="s">
        <v>269</v>
      </c>
      <c r="D123" s="171" t="s">
        <v>115</v>
      </c>
      <c r="E123" s="172" t="s">
        <v>270</v>
      </c>
      <c r="F123" s="173" t="s">
        <v>271</v>
      </c>
      <c r="G123" s="174" t="s">
        <v>118</v>
      </c>
      <c r="H123" s="175">
        <v>30</v>
      </c>
      <c r="I123" s="176"/>
      <c r="J123" s="177">
        <f>ROUND(I123*H123,2)</f>
        <v>0</v>
      </c>
      <c r="K123" s="173" t="s">
        <v>119</v>
      </c>
      <c r="L123" s="35"/>
      <c r="M123" s="178" t="s">
        <v>3</v>
      </c>
      <c r="N123" s="179" t="s">
        <v>47</v>
      </c>
      <c r="O123" s="68"/>
      <c r="P123" s="180">
        <f>O123*H123</f>
        <v>0</v>
      </c>
      <c r="Q123" s="180">
        <v>5.0000000000000002E-05</v>
      </c>
      <c r="R123" s="180">
        <f>Q123*H123</f>
        <v>0.0015</v>
      </c>
      <c r="S123" s="180">
        <v>0</v>
      </c>
      <c r="T123" s="18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2" t="s">
        <v>120</v>
      </c>
      <c r="AT123" s="182" t="s">
        <v>115</v>
      </c>
      <c r="AU123" s="182" t="s">
        <v>86</v>
      </c>
      <c r="AY123" s="15" t="s">
        <v>112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5" t="s">
        <v>84</v>
      </c>
      <c r="BK123" s="183">
        <f>ROUND(I123*H123,2)</f>
        <v>0</v>
      </c>
      <c r="BL123" s="15" t="s">
        <v>120</v>
      </c>
      <c r="BM123" s="182" t="s">
        <v>272</v>
      </c>
    </row>
    <row r="124" s="2" customFormat="1" ht="33" customHeight="1">
      <c r="A124" s="34"/>
      <c r="B124" s="170"/>
      <c r="C124" s="171" t="s">
        <v>273</v>
      </c>
      <c r="D124" s="171" t="s">
        <v>115</v>
      </c>
      <c r="E124" s="172" t="s">
        <v>274</v>
      </c>
      <c r="F124" s="173" t="s">
        <v>275</v>
      </c>
      <c r="G124" s="174" t="s">
        <v>118</v>
      </c>
      <c r="H124" s="175">
        <v>40</v>
      </c>
      <c r="I124" s="176"/>
      <c r="J124" s="177">
        <f>ROUND(I124*H124,2)</f>
        <v>0</v>
      </c>
      <c r="K124" s="173" t="s">
        <v>119</v>
      </c>
      <c r="L124" s="35"/>
      <c r="M124" s="178" t="s">
        <v>3</v>
      </c>
      <c r="N124" s="179" t="s">
        <v>47</v>
      </c>
      <c r="O124" s="68"/>
      <c r="P124" s="180">
        <f>O124*H124</f>
        <v>0</v>
      </c>
      <c r="Q124" s="180">
        <v>5.0000000000000002E-05</v>
      </c>
      <c r="R124" s="180">
        <f>Q124*H124</f>
        <v>0.002</v>
      </c>
      <c r="S124" s="180">
        <v>0</v>
      </c>
      <c r="T124" s="18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2" t="s">
        <v>120</v>
      </c>
      <c r="AT124" s="182" t="s">
        <v>115</v>
      </c>
      <c r="AU124" s="182" t="s">
        <v>86</v>
      </c>
      <c r="AY124" s="15" t="s">
        <v>112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5" t="s">
        <v>84</v>
      </c>
      <c r="BK124" s="183">
        <f>ROUND(I124*H124,2)</f>
        <v>0</v>
      </c>
      <c r="BL124" s="15" t="s">
        <v>120</v>
      </c>
      <c r="BM124" s="182" t="s">
        <v>276</v>
      </c>
    </row>
    <row r="125" s="2" customFormat="1" ht="33" customHeight="1">
      <c r="A125" s="34"/>
      <c r="B125" s="170"/>
      <c r="C125" s="171" t="s">
        <v>277</v>
      </c>
      <c r="D125" s="171" t="s">
        <v>115</v>
      </c>
      <c r="E125" s="172" t="s">
        <v>278</v>
      </c>
      <c r="F125" s="173" t="s">
        <v>279</v>
      </c>
      <c r="G125" s="174" t="s">
        <v>118</v>
      </c>
      <c r="H125" s="175">
        <v>10</v>
      </c>
      <c r="I125" s="176"/>
      <c r="J125" s="177">
        <f>ROUND(I125*H125,2)</f>
        <v>0</v>
      </c>
      <c r="K125" s="173" t="s">
        <v>119</v>
      </c>
      <c r="L125" s="35"/>
      <c r="M125" s="195" t="s">
        <v>3</v>
      </c>
      <c r="N125" s="196" t="s">
        <v>47</v>
      </c>
      <c r="O125" s="197"/>
      <c r="P125" s="198">
        <f>O125*H125</f>
        <v>0</v>
      </c>
      <c r="Q125" s="198">
        <v>9.0000000000000006E-05</v>
      </c>
      <c r="R125" s="198">
        <f>Q125*H125</f>
        <v>0.00090000000000000008</v>
      </c>
      <c r="S125" s="198">
        <v>0</v>
      </c>
      <c r="T125" s="19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2" t="s">
        <v>120</v>
      </c>
      <c r="AT125" s="182" t="s">
        <v>115</v>
      </c>
      <c r="AU125" s="182" t="s">
        <v>86</v>
      </c>
      <c r="AY125" s="15" t="s">
        <v>112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5" t="s">
        <v>84</v>
      </c>
      <c r="BK125" s="183">
        <f>ROUND(I125*H125,2)</f>
        <v>0</v>
      </c>
      <c r="BL125" s="15" t="s">
        <v>120</v>
      </c>
      <c r="BM125" s="182" t="s">
        <v>280</v>
      </c>
    </row>
    <row r="126" s="2" customFormat="1" ht="6.96" customHeight="1">
      <c r="A126" s="34"/>
      <c r="B126" s="51"/>
      <c r="C126" s="52"/>
      <c r="D126" s="52"/>
      <c r="E126" s="52"/>
      <c r="F126" s="52"/>
      <c r="G126" s="52"/>
      <c r="H126" s="52"/>
      <c r="I126" s="130"/>
      <c r="J126" s="52"/>
      <c r="K126" s="52"/>
      <c r="L126" s="35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autoFilter ref="C81:K12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PC-JIRI\IC 60145277</dc:creator>
  <cp:lastModifiedBy>PC-JIRI\IC 60145277</cp:lastModifiedBy>
  <dcterms:created xsi:type="dcterms:W3CDTF">2020-09-07T17:38:42Z</dcterms:created>
  <dcterms:modified xsi:type="dcterms:W3CDTF">2020-09-07T17:38:43Z</dcterms:modified>
</cp:coreProperties>
</file>